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635" tabRatio="844" firstSheet="1" activeTab="5"/>
  </bookViews>
  <sheets>
    <sheet name="Mode Op" sheetId="1" r:id="rId1"/>
    <sheet name="Inscription" sheetId="2" r:id="rId2"/>
    <sheet name="PRIX D EQUIPE" sheetId="3" r:id="rId3"/>
    <sheet name="ENG Dep" sheetId="4" r:id="rId4"/>
    <sheet name="EMARGEMENT" sheetId="5" r:id="rId5"/>
    <sheet name="CLASSEMENT" sheetId="6" r:id="rId6"/>
    <sheet name="CLASS INTERNET" sheetId="7" r:id="rId7"/>
    <sheet name="FEUILLE RESULTATS" sheetId="8" r:id="rId8"/>
    <sheet name="ETAT RESULT" sheetId="9" r:id="rId9"/>
    <sheet name="ETAT RES VERSO" sheetId="10" r:id="rId10"/>
    <sheet name="rapport jury" sheetId="11" r:id="rId11"/>
  </sheets>
  <definedNames>
    <definedName name="CLEAR">'CLASSEMENT'!#REF!</definedName>
    <definedName name="_xlnm.Print_Titles" localSheetId="4">'EMARGEMENT'!$2:$2</definedName>
    <definedName name="OLE_LINK1" localSheetId="10">'rapport jury'!$A$1</definedName>
    <definedName name="PE">'CLASSEMENT'!#REF!</definedName>
    <definedName name="PE2">'CLASSEMENT'!#REF!</definedName>
    <definedName name="PE3">'CLASSEMENT'!#REF!</definedName>
    <definedName name="PERES">'CLASSEMENT'!#REF!</definedName>
    <definedName name="RES">'FEUILLE RESULTATS'!$G$49:$M$53</definedName>
    <definedName name="Texte1" localSheetId="10">'rapport jury'!#REF!</definedName>
    <definedName name="Texte10" localSheetId="10">'rapport jury'!#REF!</definedName>
    <definedName name="Texte11" localSheetId="10">'rapport jury'!#REF!</definedName>
    <definedName name="Texte12" localSheetId="10">'rapport jury'!#REF!</definedName>
    <definedName name="Texte13" localSheetId="10">'rapport jury'!#REF!</definedName>
    <definedName name="Texte14" localSheetId="10">'rapport jury'!#REF!</definedName>
    <definedName name="Texte15" localSheetId="10">'rapport jury'!#REF!</definedName>
    <definedName name="Texte16" localSheetId="10">'rapport jury'!$A$8</definedName>
    <definedName name="Texte17" localSheetId="10">'rapport jury'!$A$10</definedName>
    <definedName name="Texte18" localSheetId="10">'rapport jury'!$D$10</definedName>
    <definedName name="Texte19" localSheetId="10">'rapport jury'!$L$10</definedName>
    <definedName name="Texte2" localSheetId="10">'rapport jury'!#REF!</definedName>
    <definedName name="Texte20" localSheetId="10">'rapport jury'!$A$12</definedName>
    <definedName name="Texte21" localSheetId="10">'rapport jury'!$A$14</definedName>
    <definedName name="Texte22" localSheetId="10">'rapport jury'!$B$16</definedName>
    <definedName name="Texte23" localSheetId="10">'rapport jury'!$E$16</definedName>
    <definedName name="Texte24" localSheetId="10">'rapport jury'!$I$16</definedName>
    <definedName name="Texte25" localSheetId="10">'rapport jury'!$B$18</definedName>
    <definedName name="Texte28" localSheetId="10">'rapport jury'!$G$18</definedName>
    <definedName name="Texte29" localSheetId="10">'rapport jury'!#REF!</definedName>
    <definedName name="Texte3" localSheetId="10">'rapport jury'!#REF!</definedName>
    <definedName name="Texte30" localSheetId="10">'rapport jury'!#REF!</definedName>
    <definedName name="Texte31" localSheetId="10">'rapport jury'!#REF!</definedName>
    <definedName name="Texte32" localSheetId="10">'rapport jury'!#REF!</definedName>
    <definedName name="Texte33" localSheetId="10">'rapport jury'!#REF!</definedName>
    <definedName name="Texte36" localSheetId="10">'rapport jury'!$I$101</definedName>
    <definedName name="Texte4" localSheetId="10">'rapport jury'!#REF!</definedName>
    <definedName name="Texte5" localSheetId="10">'rapport jury'!#REF!</definedName>
    <definedName name="Texte6" localSheetId="10">'rapport jury'!#REF!</definedName>
    <definedName name="Texte7" localSheetId="10">'rapport jury'!#REF!</definedName>
    <definedName name="Texte8" localSheetId="10">'rapport jury'!#REF!</definedName>
    <definedName name="Texte9" localSheetId="10">'rapport jury'!#REF!</definedName>
    <definedName name="TPE">'CLASSEMENT'!#REF!</definedName>
    <definedName name="_xlnm.Print_Area" localSheetId="6">'CLASS INTERNET'!$A$1:$H$136</definedName>
    <definedName name="_xlnm.Print_Area" localSheetId="5">'CLASSEMENT'!$A$1:$I$48</definedName>
    <definedName name="_xlnm.Print_Area" localSheetId="7">'FEUILLE RESULTATS'!$A$1:$N$53</definedName>
    <definedName name="_xlnm.Print_Area" localSheetId="1">'Inscription'!$A$1:$G$92</definedName>
    <definedName name="_xlnm.Print_Area" localSheetId="2">'PRIX D EQUIPE'!$A$1:$B$29</definedName>
  </definedNames>
  <calcPr fullCalcOnLoad="1"/>
</workbook>
</file>

<file path=xl/comments6.xml><?xml version="1.0" encoding="utf-8"?>
<comments xmlns="http://schemas.openxmlformats.org/spreadsheetml/2006/main">
  <authors>
    <author>Christian</author>
  </authors>
  <commentList>
    <comment ref="I3" authorId="0">
      <text>
        <r>
          <rPr>
            <b/>
            <sz val="9"/>
            <rFont val="Tahoma"/>
            <family val="2"/>
          </rPr>
          <t>Format hh:mm:ss.0</t>
        </r>
        <r>
          <rPr>
            <sz val="9"/>
            <rFont val="Tahoma"/>
            <family val="2"/>
          </rPr>
          <t xml:space="preserve">
</t>
        </r>
      </text>
    </comment>
  </commentList>
</comments>
</file>

<file path=xl/sharedStrings.xml><?xml version="1.0" encoding="utf-8"?>
<sst xmlns="http://schemas.openxmlformats.org/spreadsheetml/2006/main" count="722" uniqueCount="450">
  <si>
    <t>Place</t>
  </si>
  <si>
    <t>ASSOCIATION</t>
  </si>
  <si>
    <t>ENGAGES :</t>
  </si>
  <si>
    <t>PARTANTS :</t>
  </si>
  <si>
    <t>CLASSES :</t>
  </si>
  <si>
    <t>N° licence</t>
  </si>
  <si>
    <t>DOSSARD</t>
  </si>
  <si>
    <t>VILLE :</t>
  </si>
  <si>
    <t>PRIX :</t>
  </si>
  <si>
    <t>ORGANISATEUR :</t>
  </si>
  <si>
    <t>DATE :</t>
  </si>
  <si>
    <t>CATEGORIES :</t>
  </si>
  <si>
    <t>FEUILLE D EMARGEMENT</t>
  </si>
  <si>
    <t>N° LICENCE</t>
  </si>
  <si>
    <t>TEMPS</t>
  </si>
  <si>
    <t>PRIX D EQUIPE</t>
  </si>
  <si>
    <t>NOM DE L'EPREUVE :</t>
  </si>
  <si>
    <t>SERIES / CATEGORIES :</t>
  </si>
  <si>
    <t>VILLE DE DEPART :</t>
  </si>
  <si>
    <t>DEPARTEMENT :</t>
  </si>
  <si>
    <t>TABLEAU DE CLASSEMENT</t>
  </si>
  <si>
    <t>Nombre de clubs engagés</t>
  </si>
  <si>
    <t>1er</t>
  </si>
  <si>
    <t>+</t>
  </si>
  <si>
    <t>=</t>
  </si>
  <si>
    <t>2e</t>
  </si>
  <si>
    <t>3e</t>
  </si>
  <si>
    <t>4e</t>
  </si>
  <si>
    <t>5e</t>
  </si>
  <si>
    <t>DISTANCE :</t>
  </si>
  <si>
    <t>MOYENNE</t>
  </si>
  <si>
    <t>COURSE</t>
  </si>
  <si>
    <t>CATEGORIE</t>
  </si>
  <si>
    <t>PARTANTS</t>
  </si>
  <si>
    <t>CLASSES</t>
  </si>
  <si>
    <t>DOSS</t>
  </si>
  <si>
    <t xml:space="preserve">SUITE : </t>
  </si>
  <si>
    <t>KMS</t>
  </si>
  <si>
    <t>DISTANCE TOTALE</t>
  </si>
  <si>
    <t>A PARCOURIR</t>
  </si>
  <si>
    <t xml:space="preserve">CIRCUIT DE </t>
  </si>
  <si>
    <t>NOM et PRENOM</t>
  </si>
  <si>
    <t>CAT</t>
  </si>
  <si>
    <t>CAT.</t>
  </si>
  <si>
    <t>Doss</t>
  </si>
  <si>
    <t>LICENCE</t>
  </si>
  <si>
    <t>PRES.</t>
  </si>
  <si>
    <t>NON</t>
  </si>
  <si>
    <t>NOM  /  PRENOM</t>
  </si>
  <si>
    <t>N° UCI</t>
  </si>
  <si>
    <t>SOUS CAT.</t>
  </si>
  <si>
    <t>Pts
 PE</t>
  </si>
  <si>
    <t>Etat de Résultats</t>
  </si>
  <si>
    <t>CONTRÔLE MEDICAL</t>
  </si>
  <si>
    <t>OUI</t>
  </si>
  <si>
    <t>Titre de l'épreuve :</t>
  </si>
  <si>
    <t>Distance :</t>
  </si>
  <si>
    <t>NOMS</t>
  </si>
  <si>
    <t>AVIS IMPORTANT :</t>
  </si>
  <si>
    <t>A</t>
  </si>
  <si>
    <t>ENGAGEMENTS AU DEPART</t>
  </si>
  <si>
    <t xml:space="preserve">ORGANISATEUR : </t>
  </si>
  <si>
    <t>EPREUVE :</t>
  </si>
  <si>
    <t>RECAPITULATIF :</t>
  </si>
  <si>
    <t>CAT.:</t>
  </si>
  <si>
    <t>x</t>
  </si>
  <si>
    <t>FEDERATION FRANCAISE DE CYCLISME</t>
  </si>
  <si>
    <t>-------------------------</t>
  </si>
  <si>
    <t>Renseignements sur la course :</t>
  </si>
  <si>
    <t>Organisation :</t>
  </si>
  <si>
    <t>Signature :</t>
  </si>
  <si>
    <t>Annexes à joindre :</t>
  </si>
  <si>
    <t>Etat de résultats.</t>
  </si>
  <si>
    <t>Liste pointée des partants.</t>
  </si>
  <si>
    <t>Le récapitulatif des décisions arbitrales (feuille de pénalité).</t>
  </si>
  <si>
    <t>Les lettres de réclamation (éventuellement, avec décision notifiée).</t>
  </si>
  <si>
    <t>Date :</t>
  </si>
  <si>
    <t>Ville :</t>
  </si>
  <si>
    <t>Dépt :</t>
  </si>
  <si>
    <t>Club organisateur :</t>
  </si>
  <si>
    <t>Kilométrage parcouru :  </t>
  </si>
  <si>
    <t xml:space="preserve">Temps : </t>
  </si>
  <si>
    <t>à transmettre dans les 48 heures qui suivent l'épreuve,</t>
  </si>
  <si>
    <t>(Rayer la mention inutile)</t>
  </si>
  <si>
    <t>N° :</t>
  </si>
  <si>
    <t>Association organisatrice :</t>
  </si>
  <si>
    <t>Séries ou Catégories :</t>
  </si>
  <si>
    <t>ASSOCIATIONS</t>
  </si>
  <si>
    <t>R. N. I.</t>
  </si>
  <si>
    <t>1.</t>
  </si>
  <si>
    <t>}</t>
  </si>
  <si>
    <t>2.</t>
  </si>
  <si>
    <t>Arbitres</t>
  </si>
  <si>
    <t>3.</t>
  </si>
  <si>
    <t>Juge à l'arrivée</t>
  </si>
  <si>
    <t>Arbitre moto</t>
  </si>
  <si>
    <t>Chronométreur</t>
  </si>
  <si>
    <t xml:space="preserve">ENGAGES : </t>
  </si>
  <si>
    <t>CLASSES:</t>
  </si>
  <si>
    <t>- Cet ETAT DE RESULTATS doit être rempli intégralement, le nom, le prénom usuel, le n°de licence et le nom de l'association du coureur doivent être indiqués en entier.</t>
  </si>
  <si>
    <t xml:space="preserve">   - Ne pas omettre de signer au verso (Arbitres, chrono, etc…).</t>
  </si>
  <si>
    <t xml:space="preserve">   - Joindre obligatoirement la liste pointée</t>
  </si>
  <si>
    <t>kms</t>
  </si>
  <si>
    <t>TEMPS :</t>
  </si>
  <si>
    <t>N°</t>
  </si>
  <si>
    <t xml:space="preserve">MONTANT </t>
  </si>
  <si>
    <t>du Délégué</t>
  </si>
  <si>
    <t>du Président</t>
  </si>
  <si>
    <t>DE</t>
  </si>
  <si>
    <t>NOM ET PRENOM</t>
  </si>
  <si>
    <t>N° DE LICENCE</t>
  </si>
  <si>
    <t>MOTIF(S)</t>
  </si>
  <si>
    <t>de service</t>
  </si>
  <si>
    <t>du Comité régional</t>
  </si>
  <si>
    <t>L'AMENDE</t>
  </si>
  <si>
    <t>Les soussignés, arbitres de Course, Juge à l'arrivée et Chronométreur, certifient la sincérité des résultats mentionnés au tableau ci-contre.</t>
  </si>
  <si>
    <t>le</t>
  </si>
  <si>
    <t>Lieu de l'épreuve :</t>
  </si>
  <si>
    <t>NOMBRE D ENGAGES AU DEPART  :</t>
  </si>
  <si>
    <t>PLACE</t>
  </si>
  <si>
    <t>TPS</t>
  </si>
  <si>
    <t>Nbre de clubs engagés</t>
  </si>
  <si>
    <t>€    =</t>
  </si>
  <si>
    <t>L' ARBITRE :
NOM :
SIGNATURE :</t>
  </si>
  <si>
    <t>LE CLUB ORGANISATEUR :
NOM :
SIGNATURE :</t>
  </si>
  <si>
    <t>VISA COMPTABILITE :
DATE :</t>
  </si>
  <si>
    <t>IMPRIME A JOINDRE AVEC L'ETAT DE RESULTAT - ACCOMPAGNE DU REGLEMENT CORRESPONDANT.</t>
  </si>
  <si>
    <t>LIEU :</t>
  </si>
  <si>
    <t>DATE</t>
  </si>
  <si>
    <t>CHUTES – ACCIDENTS :</t>
  </si>
  <si>
    <t>CLASSE</t>
  </si>
  <si>
    <t>DEPT</t>
  </si>
  <si>
    <t>CHALLENGE</t>
  </si>
  <si>
    <r>
      <rPr>
        <b/>
        <sz val="10"/>
        <rFont val="Arial"/>
        <family val="2"/>
      </rPr>
      <t xml:space="preserve">PENALITES : </t>
    </r>
    <r>
      <rPr>
        <sz val="10"/>
        <rFont val="Arial"/>
        <family val="2"/>
      </rPr>
      <t>(s'il y a lieu), par décision des trois arbitres de Course, qui doivent apposer leur signature sous le(s) motif(s).</t>
    </r>
  </si>
  <si>
    <t xml:space="preserve">SUITE DONNEE </t>
  </si>
  <si>
    <t>AVIS 
SUR LES DECISIONS CI-CONTRE</t>
  </si>
  <si>
    <t>P.E. :</t>
  </si>
  <si>
    <t>ENGAGEMENTS SUR PLACE AU PRIX D EQUIPE (Nom de l'association)</t>
  </si>
  <si>
    <t>(Auteur Christian DAGUE)</t>
  </si>
  <si>
    <r>
      <t>-</t>
    </r>
    <r>
      <rPr>
        <sz val="7"/>
        <rFont val="Times New Roman"/>
        <family val="1"/>
      </rPr>
      <t xml:space="preserve">                    </t>
    </r>
    <r>
      <rPr>
        <b/>
        <sz val="12"/>
        <rFont val="Times New Roman"/>
        <family val="1"/>
      </rPr>
      <t>Améliorations</t>
    </r>
    <r>
      <rPr>
        <sz val="12"/>
        <rFont val="Times New Roman"/>
        <family val="1"/>
      </rPr>
      <t> : La moyenne des ex-æquo se calcule automatiquement. Les temps des coureurs figurent sur les feuilles de résultats avec les écarts. Les en-têtes des feuillets « Engagements sur place », « Etats de résultats », « Rapport du Prés. du Jury » se complètent automatiquement. Sur le verso de l’état de résultats, en portant le n° de dossard du coureur pénalisé, son nom, son club, et son n° de licence sont inscrits (dans le cas où l’arbitre est équipé d’une imprimante sur le lieu de la course).</t>
    </r>
  </si>
  <si>
    <t>----------</t>
  </si>
  <si>
    <r>
      <t>-</t>
    </r>
    <r>
      <rPr>
        <sz val="7"/>
        <rFont val="Times New Roman"/>
        <family val="1"/>
      </rPr>
      <t xml:space="preserve">               </t>
    </r>
    <r>
      <rPr>
        <sz val="12"/>
        <rFont val="Times New Roman"/>
        <family val="1"/>
      </rPr>
      <t>Feuillet « PRIX D EQUIPE » :  Pour le nom des clubs, faire un « copier-coller » entre le nom entré au premier coureur de l’équipe et les autres coureurs du même club, puis  avec le feuillet « prix d’équipe », si le club est inscrit. Attention, le nom du club doit être strictement le même que celui du feuillet prix d’équipe. Si un coureur est ajouté (engagement sur place) et que d’autres coureurs du même club sont déjà engagés : copier-coller le nom du club. Si un club se rajoute au prix d’équipe, même chose (copier-coller avec feuillet prix d’équipe). Le prix d’équipe ne peut se calculer que si cette procédure est respectée.</t>
    </r>
  </si>
  <si>
    <r>
      <t>-</t>
    </r>
    <r>
      <rPr>
        <sz val="7"/>
        <rFont val="Times New Roman"/>
        <family val="1"/>
      </rPr>
      <t xml:space="preserve">               </t>
    </r>
    <r>
      <rPr>
        <sz val="12"/>
        <rFont val="Times New Roman"/>
        <family val="1"/>
      </rPr>
      <t>Feuillet « Eng. Sur place » : Porter simplement le numéro du dossard qui correspond à la feuille « inscription », le reste se remplit automatiquement.</t>
    </r>
  </si>
  <si>
    <r>
      <t>-</t>
    </r>
    <r>
      <rPr>
        <sz val="7"/>
        <rFont val="Times New Roman"/>
        <family val="1"/>
      </rPr>
      <t xml:space="preserve">               </t>
    </r>
    <r>
      <rPr>
        <sz val="12"/>
        <rFont val="Times New Roman"/>
        <family val="1"/>
      </rPr>
      <t>Sur le feuillet « INSCRIPTION », mettre d’office « X » dans la colonne des présents, il suffira de les enlever si les coureurs sont non - partants. Il est possible de mettre EXC. Si les coureurs sont excusés (le nombre de partants n’est comptabilisé qu’à partir des « X ».</t>
    </r>
  </si>
  <si>
    <r>
      <t>-</t>
    </r>
    <r>
      <rPr>
        <sz val="7"/>
        <rFont val="Times New Roman"/>
        <family val="1"/>
      </rPr>
      <t xml:space="preserve">               </t>
    </r>
    <r>
      <rPr>
        <sz val="12"/>
        <rFont val="Times New Roman"/>
        <family val="1"/>
      </rPr>
      <t xml:space="preserve">Pour éditer les feuilles, définir la zone d’impression pour éviter d’imprimer les 5 pages.  </t>
    </r>
  </si>
  <si>
    <r>
      <t>-</t>
    </r>
    <r>
      <rPr>
        <sz val="7"/>
        <rFont val="Times New Roman"/>
        <family val="1"/>
      </rPr>
      <t xml:space="preserve">               </t>
    </r>
    <r>
      <rPr>
        <sz val="12"/>
        <rFont val="Times New Roman"/>
        <family val="1"/>
      </rPr>
      <t>Feuillet « Emargement » : définir la zone d’impression en s’arrêtant à un bas de page.</t>
    </r>
  </si>
  <si>
    <r>
      <t>-</t>
    </r>
    <r>
      <rPr>
        <sz val="7"/>
        <rFont val="Times New Roman"/>
        <family val="1"/>
      </rPr>
      <t xml:space="preserve">               </t>
    </r>
    <r>
      <rPr>
        <sz val="12"/>
        <rFont val="Times New Roman"/>
        <family val="1"/>
      </rPr>
      <t>Une fois la course terminée et le classement fait, aller sur le feuillet « classement », saisir seulement les numéros des dossards et le temps du 1</t>
    </r>
    <r>
      <rPr>
        <vertAlign val="superscript"/>
        <sz val="12"/>
        <rFont val="Times New Roman"/>
        <family val="1"/>
      </rPr>
      <t>er</t>
    </r>
    <r>
      <rPr>
        <sz val="12"/>
        <rFont val="Times New Roman"/>
        <family val="1"/>
      </rPr>
      <t xml:space="preserve"> et des autres s’il y a lieu (çà permet de calculer la moyenne de la course). S’il y a des ex-æquo, remplacer, pour tous les coureurs ex-æquo,  les places de la  colonne B par la place du 1</t>
    </r>
    <r>
      <rPr>
        <vertAlign val="superscript"/>
        <sz val="12"/>
        <rFont val="Times New Roman"/>
        <family val="1"/>
      </rPr>
      <t>er</t>
    </r>
    <r>
      <rPr>
        <sz val="12"/>
        <rFont val="Times New Roman"/>
        <family val="1"/>
      </rPr>
      <t xml:space="preserve"> ex-æquo. La moyenne du « trou » se calcule automatiquement. Si un coureur est déjà classé, son numéro apparaît dans la colonne K surligné en jaune. Cliquer sur le rectangle  «prix d’équipe 2 hommes» ou « prix d’équipe 3 hommes » (au temps ou à la place) selon la catégorie de course.</t>
    </r>
  </si>
  <si>
    <r>
      <t>-</t>
    </r>
    <r>
      <rPr>
        <sz val="7"/>
        <rFont val="Times New Roman"/>
        <family val="1"/>
      </rPr>
      <t xml:space="preserve">               </t>
    </r>
    <r>
      <rPr>
        <sz val="12"/>
        <rFont val="Times New Roman"/>
        <family val="1"/>
      </rPr>
      <t>Il n’y a plus qu’à éditer la feuille de résultats (format A4). Celle-ci est protégée car il n’y a rien à modifier. Dans le cas contraire, il suffit d’ôter la protection.</t>
    </r>
  </si>
  <si>
    <r>
      <t>-</t>
    </r>
    <r>
      <rPr>
        <sz val="7"/>
        <rFont val="Times New Roman"/>
        <family val="1"/>
      </rPr>
      <t xml:space="preserve">               </t>
    </r>
    <r>
      <rPr>
        <sz val="12"/>
        <rFont val="Times New Roman"/>
        <family val="1"/>
      </rPr>
      <t>Le dernier feuillet (Internet), sert à envoyer les résultats pour mise en ligne sur le site régional. On peut enlever des lignes, ou en ajouter en insérant des lignes entre la dernière actuelle et le prix d’équipe, puis en faisant une recopie vers le bas de la dernière ligne (qui contient la formule en liaison avec la feuille de classement).</t>
    </r>
  </si>
  <si>
    <t>En résumé : bien remplir la liste des engagés, le feuillet prix d’équipe par un copier-coller, et le feuillet classement (colonnes surlignées en vert).</t>
  </si>
  <si>
    <t>Pour réutiliser le programme, il vaut mieux utiliser un programme vierge (ne pas oublier de l’enregistrer sous un autre nom).</t>
  </si>
  <si>
    <r>
      <t>ATTENTION :</t>
    </r>
    <r>
      <rPr>
        <sz val="12"/>
        <rFont val="Times New Roman"/>
        <family val="1"/>
      </rPr>
      <t xml:space="preserve"> beaucoup de cellules contiennent des formules. Ne pas supprimer de lignes ou de colonnes, et ne pas modifier les cellules contenant les formules (sauf expert). Toujours faire des essais avec une version du programme enregistrée sous un autre nom.</t>
    </r>
  </si>
  <si>
    <r>
      <t>-</t>
    </r>
    <r>
      <rPr>
        <sz val="7"/>
        <rFont val="Times New Roman"/>
        <family val="1"/>
      </rPr>
      <t xml:space="preserve">               </t>
    </r>
    <r>
      <rPr>
        <sz val="12"/>
        <rFont val="Times New Roman"/>
        <family val="1"/>
      </rPr>
      <t>Feuillet « INSCRIPTION ». Remplir le feuillet inscription . Pour la distance, remplir la case « circuit de » et «  à parcourir ». Dans le cas d’une course en ligne, distance totale x 1. Ajouter les engagés sur place en respectant l’appellation du club si celui-ci est au Prix d’équipe.</t>
    </r>
  </si>
  <si>
    <t>RAPPORT DU PRESIDENT DU JURY</t>
  </si>
  <si>
    <t>Dénomination de la course :</t>
  </si>
  <si>
    <t>Catégorie de la course :</t>
  </si>
  <si>
    <t>Engagés :</t>
  </si>
  <si>
    <t>Partants :</t>
  </si>
  <si>
    <t>Classés :</t>
  </si>
  <si>
    <t>Collège des arbitres :</t>
  </si>
  <si>
    <t>Nom - prénom</t>
  </si>
  <si>
    <t>Club</t>
  </si>
  <si>
    <t>Qualification</t>
  </si>
  <si>
    <t>Président du jury</t>
  </si>
  <si>
    <t>Arbitre 1</t>
  </si>
  <si>
    <t>Arbitre 2</t>
  </si>
  <si>
    <t>Moto 1</t>
  </si>
  <si>
    <t>Moto 2</t>
  </si>
  <si>
    <t>(mettre un x dans la case)</t>
  </si>
  <si>
    <t>Secrétariat</t>
  </si>
  <si>
    <t>médiocre</t>
  </si>
  <si>
    <t>moyen</t>
  </si>
  <si>
    <t>bon</t>
  </si>
  <si>
    <t>Local réservé pour les arbitres</t>
  </si>
  <si>
    <t>oui</t>
  </si>
  <si>
    <t>non</t>
  </si>
  <si>
    <t>Structure de la course :</t>
  </si>
  <si>
    <t>WC prévus au départ</t>
  </si>
  <si>
    <t>Parking suffisant au départ</t>
  </si>
  <si>
    <t>Podium couvert indépendant pour les arbitres à l'arrivée</t>
  </si>
  <si>
    <t>Local du contrôle anti-dopage : est-il prévu ?</t>
  </si>
  <si>
    <t xml:space="preserve">                                                        est-il conforme ?</t>
  </si>
  <si>
    <t>Médecin dans la course</t>
  </si>
  <si>
    <t>Secours présent au départ de l'épreuve</t>
  </si>
  <si>
    <t>Véhicule balai</t>
  </si>
  <si>
    <t>Véhicules neutres de dépannage</t>
  </si>
  <si>
    <t>zéro</t>
  </si>
  <si>
    <t>Radio course</t>
  </si>
  <si>
    <t>Efficacité</t>
  </si>
  <si>
    <t>Photo finish ou numérique</t>
  </si>
  <si>
    <t>ou autre moyen vidéo d'arrivée</t>
  </si>
  <si>
    <t>Sécurité de la course :</t>
  </si>
  <si>
    <t>Importance des moyens mis en œuvre</t>
  </si>
  <si>
    <t>Nature des moyens</t>
  </si>
  <si>
    <t>escorte motos (nombre)</t>
  </si>
  <si>
    <t>signaleurs (nombre)</t>
  </si>
  <si>
    <t>Efficacité des moyens</t>
  </si>
  <si>
    <t>Signalisation course :</t>
  </si>
  <si>
    <t>Banderole au départ</t>
  </si>
  <si>
    <t>Banderole à l'arrivée</t>
  </si>
  <si>
    <t>Observations complémentaires sur l'organisation et éventuellement suggestions d'améliorations dont vous aurez parlé avec l'organisateur</t>
  </si>
  <si>
    <t>Appréciation du président du jury</t>
  </si>
  <si>
    <t>Epreuve en circuit</t>
  </si>
  <si>
    <t>Longueur du circuit</t>
  </si>
  <si>
    <t>km</t>
  </si>
  <si>
    <t xml:space="preserve">Epreuve en ligne </t>
  </si>
  <si>
    <t>Les arbitres étaient-ils identifiables ?</t>
  </si>
  <si>
    <t>Présentation de l'autorisation préfectorale</t>
  </si>
  <si>
    <t>Barrières au départ</t>
  </si>
  <si>
    <t>Barrières à l'arrivée</t>
  </si>
  <si>
    <t>Podium protocolaire situé conformément après la ligne</t>
  </si>
  <si>
    <t>Fléchage du parcours (au sol ou sur panneau)</t>
  </si>
  <si>
    <t>Les onglets de couleur bleu sont à transmettre en version papier au Comité Régional</t>
  </si>
  <si>
    <t>Prés. Du Jury</t>
  </si>
  <si>
    <t>LE PRESIDENT DU JURY:</t>
  </si>
  <si>
    <t>LES ARBITRES:</t>
  </si>
  <si>
    <t>LE JUGE A L'ARRIVEE:</t>
  </si>
  <si>
    <t>LE CHRONOMETREUR:</t>
  </si>
  <si>
    <t>pour HOMOLOGATION au Comité Régional</t>
  </si>
  <si>
    <t>COMITE DE ….. DE LA FEDERATION FRANCAISE DE CYCLISME</t>
  </si>
  <si>
    <t>COMITE DE ……………..</t>
  </si>
  <si>
    <t>Ce rapport doit être adressé dans les 48 heures après la course au siège du
 Comité Régional</t>
  </si>
  <si>
    <t>NOM PRENOM</t>
  </si>
  <si>
    <t>CLUB</t>
  </si>
  <si>
    <t>SIGNATURE</t>
  </si>
  <si>
    <t>LICENCE N°</t>
  </si>
  <si>
    <t>MODE OPERATOIRE FEUILLE DE CLASSEMENT version 2011_11</t>
  </si>
  <si>
    <t>DOSS.</t>
  </si>
  <si>
    <t>BARRAZ</t>
  </si>
  <si>
    <t>Adrien</t>
  </si>
  <si>
    <t>SC DE NICE JOLLYWEAR</t>
  </si>
  <si>
    <t>2ème Catégorie</t>
  </si>
  <si>
    <t>BOUSQUET</t>
  </si>
  <si>
    <t>Pascal</t>
  </si>
  <si>
    <t>GRACZYK</t>
  </si>
  <si>
    <t>Vincent</t>
  </si>
  <si>
    <t>PITUELLO</t>
  </si>
  <si>
    <t>THOMAS</t>
  </si>
  <si>
    <t>3ème Catégorie</t>
  </si>
  <si>
    <t>LEANDRI</t>
  </si>
  <si>
    <t>DANIEL</t>
  </si>
  <si>
    <t>VS CARCOIS</t>
  </si>
  <si>
    <t>HENNEBELLE</t>
  </si>
  <si>
    <t>Anthony</t>
  </si>
  <si>
    <t>VS HYEROIS</t>
  </si>
  <si>
    <t>MODICA</t>
  </si>
  <si>
    <t>Damien</t>
  </si>
  <si>
    <t>FERRERO</t>
  </si>
  <si>
    <t>Florent</t>
  </si>
  <si>
    <t>VS SEYNOIS</t>
  </si>
  <si>
    <t>COPPONI</t>
  </si>
  <si>
    <t>BRUNO</t>
  </si>
  <si>
    <t>CR Provence de la FFC</t>
  </si>
  <si>
    <t>Pass`Cyclisme Open</t>
  </si>
  <si>
    <t>CARETTE</t>
  </si>
  <si>
    <t>JEAN SEBASTIEN</t>
  </si>
  <si>
    <t>ROUE D'OR SISTERON</t>
  </si>
  <si>
    <t>HUMBERT</t>
  </si>
  <si>
    <t>Christophe</t>
  </si>
  <si>
    <t>MIELLOT</t>
  </si>
  <si>
    <t>Romain</t>
  </si>
  <si>
    <t>SIBEL</t>
  </si>
  <si>
    <t>SEBASTIEN</t>
  </si>
  <si>
    <t>HERMITTE</t>
  </si>
  <si>
    <t>KEVIN</t>
  </si>
  <si>
    <t>E. B. MANOSQUE</t>
  </si>
  <si>
    <t>AMMENDOLA</t>
  </si>
  <si>
    <t>Thomas</t>
  </si>
  <si>
    <t>A.V.C.AIX EN PROVENCE</t>
  </si>
  <si>
    <t>Junior</t>
  </si>
  <si>
    <t>BENHAM</t>
  </si>
  <si>
    <t>ELLIOT</t>
  </si>
  <si>
    <t>BENTO</t>
  </si>
  <si>
    <t>ROMAIN</t>
  </si>
  <si>
    <t>BOLLE</t>
  </si>
  <si>
    <t>BASTIEN</t>
  </si>
  <si>
    <t>BOUJENAH</t>
  </si>
  <si>
    <t>Sébastien</t>
  </si>
  <si>
    <t>DURU</t>
  </si>
  <si>
    <t>Jean Paul</t>
  </si>
  <si>
    <t>FAURE</t>
  </si>
  <si>
    <t>FLEUR</t>
  </si>
  <si>
    <t>1ère Catégorie</t>
  </si>
  <si>
    <t>MALDONADO</t>
  </si>
  <si>
    <t>DYLAN</t>
  </si>
  <si>
    <t>MATONTI</t>
  </si>
  <si>
    <t>THEO</t>
  </si>
  <si>
    <t>MAURIN</t>
  </si>
  <si>
    <t>JEAN MICHEL</t>
  </si>
  <si>
    <t>MIQUEL</t>
  </si>
  <si>
    <t>SCHMITZ</t>
  </si>
  <si>
    <t>IVAN</t>
  </si>
  <si>
    <t>SWAN</t>
  </si>
  <si>
    <t>DAVID</t>
  </si>
  <si>
    <t>VANEL</t>
  </si>
  <si>
    <t>BENCHETRIT</t>
  </si>
  <si>
    <t>ALEXANDRE</t>
  </si>
  <si>
    <t>VELO CLUB AUBAGNAIS</t>
  </si>
  <si>
    <t>CANNARELLA</t>
  </si>
  <si>
    <t>JOHAN</t>
  </si>
  <si>
    <t>HERAUD</t>
  </si>
  <si>
    <t>HUGO</t>
  </si>
  <si>
    <t>MORCRETTE</t>
  </si>
  <si>
    <t>FABIAN</t>
  </si>
  <si>
    <t>RINALDI</t>
  </si>
  <si>
    <t>GAETAN</t>
  </si>
  <si>
    <t>MANTA</t>
  </si>
  <si>
    <t>GUILLAUME</t>
  </si>
  <si>
    <t>V. T. T. DU GARLABAN</t>
  </si>
  <si>
    <t>BOISDON</t>
  </si>
  <si>
    <t>V.C.LA POMME MARSEILLE</t>
  </si>
  <si>
    <t>CADINU</t>
  </si>
  <si>
    <t>MAXIME</t>
  </si>
  <si>
    <t>CHAMPOSSIN</t>
  </si>
  <si>
    <t>Odrian</t>
  </si>
  <si>
    <t>CLARK</t>
  </si>
  <si>
    <t>Boris</t>
  </si>
  <si>
    <t>DI DIO</t>
  </si>
  <si>
    <t>FRANCESCO</t>
  </si>
  <si>
    <t>DILER</t>
  </si>
  <si>
    <t>Abdul</t>
  </si>
  <si>
    <t>JUNON</t>
  </si>
  <si>
    <t>Daniel</t>
  </si>
  <si>
    <t>LAHOUAZI</t>
  </si>
  <si>
    <t>SALAH</t>
  </si>
  <si>
    <t>MERIGNAT</t>
  </si>
  <si>
    <t>SOFIANE</t>
  </si>
  <si>
    <t>PIPITONE</t>
  </si>
  <si>
    <t>FLORENT</t>
  </si>
  <si>
    <t>VERCELLONE</t>
  </si>
  <si>
    <t>PHILIPPE</t>
  </si>
  <si>
    <t>DONADIEU</t>
  </si>
  <si>
    <t>VELO CLUB DE MARSEILLE</t>
  </si>
  <si>
    <t>ARONDEL</t>
  </si>
  <si>
    <t>JULIEN</t>
  </si>
  <si>
    <t>CYCLO CLUB SALONAIS</t>
  </si>
  <si>
    <t>BORELLY</t>
  </si>
  <si>
    <t>DOMINIQUE</t>
  </si>
  <si>
    <t>KERRIEN</t>
  </si>
  <si>
    <t>STEVE</t>
  </si>
  <si>
    <t>VIORT</t>
  </si>
  <si>
    <t>YOLANDE</t>
  </si>
  <si>
    <t>FLORIAN</t>
  </si>
  <si>
    <t>BECKER</t>
  </si>
  <si>
    <t>C.C.M. ETANG DE BERRE</t>
  </si>
  <si>
    <t>ROSELLO</t>
  </si>
  <si>
    <t>ANTOINE</t>
  </si>
  <si>
    <t>TONUSSI</t>
  </si>
  <si>
    <t>JEANNOT</t>
  </si>
  <si>
    <t>Alexandre</t>
  </si>
  <si>
    <t>VC SAINT ANTOINE/GAVOTTE</t>
  </si>
  <si>
    <t>MOSSE</t>
  </si>
  <si>
    <t>CANNAU</t>
  </si>
  <si>
    <t>ARNAUD</t>
  </si>
  <si>
    <t>AIX V.T.T.</t>
  </si>
  <si>
    <t>ALLUE</t>
  </si>
  <si>
    <t>Julien</t>
  </si>
  <si>
    <t>VITROLLES VELO CLUB BMX</t>
  </si>
  <si>
    <t>ARELLANO</t>
  </si>
  <si>
    <t>FABIEN</t>
  </si>
  <si>
    <t>Pass`Cyclisme</t>
  </si>
  <si>
    <t>AUBERT</t>
  </si>
  <si>
    <t>CHRISTOPHE</t>
  </si>
  <si>
    <t>COELHO</t>
  </si>
  <si>
    <t>MATHIEU</t>
  </si>
  <si>
    <t>ROQUES</t>
  </si>
  <si>
    <t>MAXIMILIEN</t>
  </si>
  <si>
    <t>DUSSOL</t>
  </si>
  <si>
    <t>LOICK</t>
  </si>
  <si>
    <t>C.V.C. MONTFAVET</t>
  </si>
  <si>
    <t>NONIN</t>
  </si>
  <si>
    <t>SALAZAR</t>
  </si>
  <si>
    <t>LOÏC</t>
  </si>
  <si>
    <t>BOULANGER</t>
  </si>
  <si>
    <t>AYMERIC</t>
  </si>
  <si>
    <t>A.C ORANGE</t>
  </si>
  <si>
    <t>HOTOT</t>
  </si>
  <si>
    <t>clement</t>
  </si>
  <si>
    <t>RONDE PAYS D'AIX</t>
  </si>
  <si>
    <t>AIX EN PROVENCE</t>
  </si>
  <si>
    <t>AVC Aix En Provence</t>
  </si>
  <si>
    <t>1.24.2</t>
  </si>
  <si>
    <t>CAT 2-3-J</t>
  </si>
  <si>
    <t>0,900 KM</t>
  </si>
  <si>
    <t>45 FOIS</t>
  </si>
  <si>
    <t>COMITE DE PROVENCE</t>
  </si>
  <si>
    <t>Adresse : Vélodrome des Olives 184 Avenue des Poilus</t>
  </si>
  <si>
    <t>Ville :  13013 MARSEILLE</t>
  </si>
  <si>
    <t>Tél.:  04 941</t>
  </si>
  <si>
    <t>BOUSQUET Lucien</t>
  </si>
  <si>
    <t>CANU Marie-Antoinette</t>
  </si>
  <si>
    <t>CANU Cyril</t>
  </si>
  <si>
    <t>DESLANDES Michel</t>
  </si>
  <si>
    <t>OCP Club Neutre</t>
  </si>
  <si>
    <t>H.C. AUBAGNE</t>
  </si>
  <si>
    <t>FED</t>
  </si>
  <si>
    <t>NAT</t>
  </si>
  <si>
    <t>REG</t>
  </si>
  <si>
    <t>CANU Marie-Antoinette    DESLANDES Michel</t>
  </si>
  <si>
    <t>Secrétaire</t>
  </si>
  <si>
    <t>67ème RONDE D'AIX EN PROVENCE Souvenir Joseph SUREL</t>
  </si>
  <si>
    <t>A.V.C. AIX EN PROVENCE</t>
  </si>
  <si>
    <t>CRITERIUM ELITES SUR INVITATION /  1.41.1</t>
  </si>
  <si>
    <t xml:space="preserve">ELITES PROS </t>
  </si>
  <si>
    <t>NP</t>
  </si>
  <si>
    <t>USR VELO GUADELOUPE</t>
  </si>
  <si>
    <t>MARECAILLE</t>
  </si>
  <si>
    <t>PANNETIER</t>
  </si>
  <si>
    <t>JEREMY</t>
  </si>
  <si>
    <t>2113021 EC</t>
  </si>
  <si>
    <t>DE ROSSI</t>
  </si>
  <si>
    <t>COSTAGLI</t>
  </si>
  <si>
    <t>PORTAL</t>
  </si>
  <si>
    <t>DRUMEZ</t>
  </si>
  <si>
    <t>ZAMAGNA</t>
  </si>
  <si>
    <t>SZYMCZAK</t>
  </si>
  <si>
    <t>TOLMAU</t>
  </si>
  <si>
    <t>KASSE</t>
  </si>
  <si>
    <t>MANDERON</t>
  </si>
  <si>
    <t>PASCAL</t>
  </si>
  <si>
    <t>MARTIGUES S.C.</t>
  </si>
  <si>
    <t>ANTONIN</t>
  </si>
  <si>
    <t>Lucas</t>
  </si>
  <si>
    <t>Gauthier</t>
  </si>
  <si>
    <t>Jason</t>
  </si>
  <si>
    <t>David</t>
  </si>
  <si>
    <t>Jérémie</t>
  </si>
  <si>
    <t>Vincenzo</t>
  </si>
  <si>
    <t>Gaëtan</t>
  </si>
  <si>
    <t>Alioume</t>
  </si>
  <si>
    <t>AIX VTT</t>
  </si>
  <si>
    <t>DURANCE TRIATHLON</t>
  </si>
  <si>
    <t>TRIATHLON AIX</t>
  </si>
  <si>
    <t>VC LE THOR GADAGNE</t>
  </si>
  <si>
    <t>VC ST ANTOINE LA G.</t>
  </si>
  <si>
    <t>senior</t>
  </si>
  <si>
    <t>2113173270</t>
  </si>
  <si>
    <t>2113173241</t>
  </si>
  <si>
    <t>2113173382</t>
  </si>
  <si>
    <t>CARTE JOUR.</t>
  </si>
  <si>
    <t>2184074137</t>
  </si>
  <si>
    <t>21 13 164 XXX</t>
  </si>
  <si>
    <t>80 ENGAGES / 71 PARTANTS</t>
  </si>
  <si>
    <t>Circuit de 0,980 km x 45 tours Distance : 44,500 Kms / Temps du 1er :1h09' Moyenne / 39,495KM/H</t>
  </si>
  <si>
    <t>1.09.00</t>
  </si>
  <si>
    <t>1.09.02</t>
  </si>
  <si>
    <t>1.09.04</t>
  </si>
  <si>
    <t>1.09.20</t>
  </si>
  <si>
    <t>MT</t>
  </si>
  <si>
    <t>80 ENGAGES / 71 PARTANTS / 42 CLASSES</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</si>
</sst>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1\2&quot; &quot;##&quot; &quot;###&quot; &quot;###"/>
    <numFmt numFmtId="173" formatCode="d\ mmmm\ yyyy"/>
    <numFmt numFmtId="174" formatCode="0.0"/>
    <numFmt numFmtId="175" formatCode="#,##0.0"/>
    <numFmt numFmtId="176" formatCode="##&quot; &quot;##&quot; &quot;###&quot; &quot;###"/>
    <numFmt numFmtId="177" formatCode="000"/>
    <numFmt numFmtId="178" formatCode="##&quot; &quot;###"/>
    <numFmt numFmtId="179" formatCode="hh\.mm"/>
    <numFmt numFmtId="180" formatCode="[h]\.mm\.ss"/>
    <numFmt numFmtId="181" formatCode="[h]:mm:ss;@"/>
    <numFmt numFmtId="182" formatCode="h:mm:ss;@"/>
    <numFmt numFmtId="183" formatCode="0.000"/>
    <numFmt numFmtId="184" formatCode="hh\.mm\.ss"/>
    <numFmt numFmtId="185" formatCode="[$-40C]dddd\ d\ mmmm\ yyyy"/>
    <numFmt numFmtId="186" formatCode="[$-40C]d\-mmm\-yy;@"/>
    <numFmt numFmtId="187" formatCode="[&gt;=3000000000000]#&quot; &quot;##&quot; &quot;##&quot; &quot;##&quot; &quot;###&quot; &quot;###&quot; | &quot;##;#&quot; &quot;##&quot; &quot;##&quot; &quot;##&quot; &quot;###&quot; &quot;###"/>
    <numFmt numFmtId="188" formatCode="d/m/yy;@"/>
    <numFmt numFmtId="189" formatCode="0000000000"/>
    <numFmt numFmtId="190" formatCode="0#\.##\.###\.###"/>
    <numFmt numFmtId="191" formatCode="hh"/>
    <numFmt numFmtId="192" formatCode="[mm]"/>
    <numFmt numFmtId="193" formatCode="[ss]"/>
    <numFmt numFmtId="194" formatCode="&quot;Vrai&quot;;&quot;Vrai&quot;;&quot;Faux&quot;"/>
    <numFmt numFmtId="195" formatCode="&quot;Actif&quot;;&quot;Actif&quot;;&quot;Inactif&quot;"/>
    <numFmt numFmtId="196" formatCode="##\.##\.###\.###"/>
    <numFmt numFmtId="197" formatCode="[$-F800]dddd\,\ mmmm\ dd\,\ yyyy"/>
    <numFmt numFmtId="198" formatCode="yyyy"/>
    <numFmt numFmtId="199" formatCode="hh\.&quot;H&quot;mm\.&quot;MN&quot;ss"/>
    <numFmt numFmtId="200" formatCode="hh&quot;h&quot;mm&quot;mn&quot;ss"/>
    <numFmt numFmtId="201" formatCode="[$-40C]d\ mmmm\ yyyy;@"/>
    <numFmt numFmtId="202" formatCode="0,&quot;*&quot;"/>
    <numFmt numFmtId="203" formatCode="#,##0.00\ &quot;€&quot;"/>
    <numFmt numFmtId="204" formatCode="[$-40C]dd\-mmm\-yy;@"/>
    <numFmt numFmtId="205" formatCode="0.00,&quot;kms&quot;"/>
    <numFmt numFmtId="206" formatCode="0,&quot;kms&quot;"/>
    <numFmt numFmtId="207" formatCode="[$-F400]h:mm:ss\ AM/PM"/>
    <numFmt numFmtId="208" formatCode="&quot;à&quot;\ mm&quot;mn&quot;ss"/>
    <numFmt numFmtId="209" formatCode="&quot;à&quot;\ ss&quot;mn&quot;.00"/>
    <numFmt numFmtId="210" formatCode="&quot;à&quot;\ ss&quot; s&quot;.00"/>
    <numFmt numFmtId="211" formatCode="&quot;à&quot;\ mm&quot;mn&quot;ss&quot; s&quot;"/>
    <numFmt numFmtId="212" formatCode="h\.mm\.ss"/>
    <numFmt numFmtId="213" formatCode="#,##0.00_ ;[Red]\-#,##0.00\ "/>
    <numFmt numFmtId="214" formatCode="0#&quot; &quot;##&quot; &quot;###&quot; &quot;###"/>
    <numFmt numFmtId="215" formatCode="[$€-2]\ #,##0.00_);[Red]\([$€-2]\ #,##0.00\)"/>
  </numFmts>
  <fonts count="61">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0"/>
      <name val="Book Antiqua"/>
      <family val="1"/>
    </font>
    <font>
      <b/>
      <sz val="8"/>
      <name val="Arial"/>
      <family val="2"/>
    </font>
    <font>
      <sz val="9"/>
      <name val="Arial"/>
      <family val="2"/>
    </font>
    <font>
      <b/>
      <sz val="8"/>
      <name val="Book Antiqua"/>
      <family val="1"/>
    </font>
    <font>
      <b/>
      <sz val="14"/>
      <name val="Arial"/>
      <family val="2"/>
    </font>
    <font>
      <b/>
      <sz val="7"/>
      <name val="Arial"/>
      <family val="2"/>
    </font>
    <font>
      <b/>
      <sz val="16"/>
      <name val="Arial"/>
      <family val="2"/>
    </font>
    <font>
      <sz val="5"/>
      <name val="Arial"/>
      <family val="2"/>
    </font>
    <font>
      <b/>
      <sz val="11"/>
      <name val="Arial"/>
      <family val="2"/>
    </font>
    <font>
      <sz val="12"/>
      <name val="Arial"/>
      <family val="2"/>
    </font>
    <font>
      <b/>
      <sz val="10"/>
      <name val="Times New Roman"/>
      <family val="1"/>
    </font>
    <font>
      <b/>
      <sz val="9"/>
      <name val="Arial"/>
      <family val="2"/>
    </font>
    <font>
      <u val="single"/>
      <sz val="7.5"/>
      <color indexed="12"/>
      <name val="Arial"/>
      <family val="2"/>
    </font>
    <font>
      <u val="single"/>
      <sz val="7.5"/>
      <color indexed="36"/>
      <name val="Arial"/>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9"/>
      <name val="Arial"/>
      <family val="2"/>
    </font>
    <font>
      <b/>
      <sz val="12"/>
      <name val="Times New Roman"/>
      <family val="1"/>
    </font>
    <font>
      <b/>
      <sz val="14"/>
      <name val="Times New Roman"/>
      <family val="1"/>
    </font>
    <font>
      <b/>
      <sz val="11"/>
      <name val="Times New Roman"/>
      <family val="1"/>
    </font>
    <font>
      <sz val="10"/>
      <name val="Times New Roman"/>
      <family val="1"/>
    </font>
    <font>
      <b/>
      <u val="single"/>
      <sz val="12"/>
      <name val="Times New Roman"/>
      <family val="1"/>
    </font>
    <font>
      <b/>
      <u val="single"/>
      <sz val="11"/>
      <name val="Times New Roman"/>
      <family val="1"/>
    </font>
    <font>
      <sz val="11"/>
      <name val="Times New Roman"/>
      <family val="1"/>
    </font>
    <font>
      <sz val="8"/>
      <name val="Times New Roman"/>
      <family val="1"/>
    </font>
    <font>
      <i/>
      <sz val="12"/>
      <name val="Arial"/>
      <family val="2"/>
    </font>
    <font>
      <b/>
      <sz val="20"/>
      <name val="Arial"/>
      <family val="2"/>
    </font>
    <font>
      <i/>
      <sz val="8"/>
      <name val="Arial"/>
      <family val="2"/>
    </font>
    <font>
      <b/>
      <u val="single"/>
      <sz val="10"/>
      <name val="Arial"/>
      <family val="2"/>
    </font>
    <font>
      <u val="single"/>
      <sz val="10"/>
      <name val="Arial"/>
      <family val="2"/>
    </font>
    <font>
      <sz val="48"/>
      <name val="Arial"/>
      <family val="2"/>
    </font>
    <font>
      <sz val="10"/>
      <name val="Book Antiqua"/>
      <family val="1"/>
    </font>
    <font>
      <sz val="12"/>
      <name val="Times New Roman"/>
      <family val="1"/>
    </font>
    <font>
      <sz val="7"/>
      <name val="Times New Roman"/>
      <family val="1"/>
    </font>
    <font>
      <vertAlign val="superscript"/>
      <sz val="12"/>
      <name val="Times New Roman"/>
      <family val="1"/>
    </font>
    <font>
      <b/>
      <sz val="12"/>
      <name val="Book Antiqua"/>
      <family val="1"/>
    </font>
    <font>
      <sz val="10"/>
      <color indexed="13"/>
      <name val="Arial"/>
      <family val="2"/>
    </font>
    <font>
      <sz val="10"/>
      <color indexed="8"/>
      <name val="Arial"/>
      <family val="2"/>
    </font>
    <font>
      <sz val="10"/>
      <color rgb="FFFFFF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theme="0" tint="-0.1499900072813034"/>
        <bgColor indexed="64"/>
      </patternFill>
    </fill>
    <fill>
      <patternFill patternType="solid">
        <fgColor rgb="FF00B0F0"/>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dotted"/>
      <bottom style="dotted"/>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dotted"/>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color indexed="63"/>
      </top>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4" fillId="0" borderId="2" applyNumberFormat="0" applyFill="0" applyAlignment="0" applyProtection="0"/>
    <xf numFmtId="0" fontId="0" fillId="4" borderId="3" applyNumberFormat="0" applyFont="0" applyAlignment="0" applyProtection="0"/>
    <xf numFmtId="0" fontId="26" fillId="7" borderId="1" applyNumberFormat="0" applyAlignment="0" applyProtection="0"/>
    <xf numFmtId="0" fontId="27" fillId="1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7" borderId="0" applyNumberFormat="0" applyBorder="0" applyAlignment="0" applyProtection="0"/>
    <xf numFmtId="0" fontId="53" fillId="0" borderId="0">
      <alignment/>
      <protection/>
    </xf>
    <xf numFmtId="9" fontId="0" fillId="0" borderId="0" applyFont="0" applyFill="0" applyBorder="0" applyAlignment="0" applyProtection="0"/>
    <xf numFmtId="0" fontId="29" fillId="6" borderId="0" applyNumberFormat="0" applyBorder="0" applyAlignment="0" applyProtection="0"/>
    <xf numFmtId="0" fontId="30" fillId="15"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17" borderId="9" applyNumberFormat="0" applyAlignment="0" applyProtection="0"/>
  </cellStyleXfs>
  <cellXfs count="424">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4" fillId="0" borderId="10" xfId="0" applyFont="1" applyBorder="1" applyAlignment="1" applyProtection="1">
      <alignment horizontal="center"/>
      <protection/>
    </xf>
    <xf numFmtId="0" fontId="1" fillId="0"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protection/>
    </xf>
    <xf numFmtId="0" fontId="1" fillId="0" borderId="10" xfId="0" applyFont="1" applyBorder="1" applyAlignment="1">
      <alignment horizontal="center"/>
    </xf>
    <xf numFmtId="0" fontId="0" fillId="0" borderId="10" xfId="0" applyFill="1" applyBorder="1" applyAlignment="1" applyProtection="1">
      <alignment horizontal="center"/>
      <protection locked="0"/>
    </xf>
    <xf numFmtId="180" fontId="7" fillId="0" borderId="10" xfId="0" applyNumberFormat="1" applyFont="1" applyBorder="1" applyAlignment="1" applyProtection="1">
      <alignment horizontal="center" vertical="center"/>
      <protection/>
    </xf>
    <xf numFmtId="0" fontId="0" fillId="0" borderId="0" xfId="0" applyFill="1" applyBorder="1" applyAlignment="1" applyProtection="1">
      <alignment horizontal="center"/>
      <protection locked="0"/>
    </xf>
    <xf numFmtId="0" fontId="5" fillId="0" borderId="10" xfId="0" applyFont="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horizontal="right"/>
      <protection locked="0"/>
    </xf>
    <xf numFmtId="0" fontId="1"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180" fontId="7" fillId="0" borderId="10" xfId="0" applyNumberFormat="1" applyFont="1" applyFill="1" applyBorder="1" applyAlignment="1" applyProtection="1">
      <alignment horizontal="center" vertical="center"/>
      <protection locked="0"/>
    </xf>
    <xf numFmtId="0" fontId="0" fillId="0" borderId="0" xfId="0" applyFill="1" applyAlignment="1">
      <alignment/>
    </xf>
    <xf numFmtId="0" fontId="0" fillId="18"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180" fontId="7" fillId="0" borderId="0"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protection locked="0"/>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Fill="1" applyBorder="1" applyAlignment="1" applyProtection="1">
      <alignment/>
      <protection locked="0"/>
    </xf>
    <xf numFmtId="0" fontId="9" fillId="0" borderId="14" xfId="0" applyFont="1" applyBorder="1" applyAlignment="1" applyProtection="1">
      <alignment vertical="center"/>
      <protection/>
    </xf>
    <xf numFmtId="0" fontId="0" fillId="0" borderId="0" xfId="0" applyFill="1" applyAlignment="1">
      <alignment horizontal="center"/>
    </xf>
    <xf numFmtId="0" fontId="9" fillId="0" borderId="15" xfId="0" applyFont="1" applyBorder="1" applyAlignment="1" applyProtection="1">
      <alignment vertical="center"/>
      <protection/>
    </xf>
    <xf numFmtId="0" fontId="5" fillId="0" borderId="13" xfId="0" applyFont="1" applyFill="1" applyBorder="1" applyAlignment="1" applyProtection="1">
      <alignment/>
      <protection locked="0"/>
    </xf>
    <xf numFmtId="0" fontId="9" fillId="0" borderId="10"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11" fillId="0" borderId="16" xfId="0" applyFont="1" applyBorder="1" applyAlignment="1" applyProtection="1">
      <alignment horizontal="center" vertical="center" wrapText="1"/>
      <protection locked="0"/>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ill="1" applyBorder="1" applyAlignment="1">
      <alignment horizontal="center"/>
    </xf>
    <xf numFmtId="0" fontId="17"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 fillId="0" borderId="0" xfId="0" applyFont="1" applyFill="1" applyAlignment="1" applyProtection="1">
      <alignment/>
      <protection locked="0"/>
    </xf>
    <xf numFmtId="0" fontId="8" fillId="0" borderId="10" xfId="0" applyFont="1" applyBorder="1" applyAlignment="1" applyProtection="1">
      <alignment horizontal="center"/>
      <protection locked="0"/>
    </xf>
    <xf numFmtId="0" fontId="7"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18" borderId="10" xfId="0" applyFont="1" applyFill="1" applyBorder="1" applyAlignment="1" applyProtection="1">
      <alignment horizontal="center" vertical="center"/>
      <protection locked="0"/>
    </xf>
    <xf numFmtId="0" fontId="1" fillId="5" borderId="10" xfId="0" applyFont="1" applyFill="1" applyBorder="1" applyAlignment="1">
      <alignment/>
    </xf>
    <xf numFmtId="0" fontId="9" fillId="0" borderId="14" xfId="0" applyFont="1" applyFill="1" applyBorder="1" applyAlignment="1" applyProtection="1">
      <alignment vertical="center"/>
      <protection/>
    </xf>
    <xf numFmtId="0" fontId="9" fillId="0" borderId="17" xfId="0" applyFont="1" applyFill="1" applyBorder="1" applyAlignment="1" applyProtection="1">
      <alignment vertical="center"/>
      <protection/>
    </xf>
    <xf numFmtId="180" fontId="7" fillId="18"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0" xfId="0" applyNumberFormat="1" applyAlignment="1">
      <alignment/>
    </xf>
    <xf numFmtId="0" fontId="8" fillId="0" borderId="0" xfId="0" applyFont="1" applyBorder="1" applyAlignment="1">
      <alignment/>
    </xf>
    <xf numFmtId="0" fontId="0" fillId="0" borderId="18" xfId="0" applyBorder="1" applyAlignment="1">
      <alignment/>
    </xf>
    <xf numFmtId="0" fontId="0" fillId="0" borderId="13" xfId="0" applyBorder="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9" fillId="0" borderId="0" xfId="0" applyFont="1" applyBorder="1" applyAlignment="1" applyProtection="1">
      <alignment vertical="center"/>
      <protection/>
    </xf>
    <xf numFmtId="0" fontId="38" fillId="0" borderId="0" xfId="0" applyFont="1" applyAlignment="1">
      <alignment/>
    </xf>
    <xf numFmtId="0" fontId="8" fillId="0" borderId="0" xfId="0" applyFont="1" applyAlignment="1">
      <alignment/>
    </xf>
    <xf numFmtId="8" fontId="8" fillId="0" borderId="19" xfId="0" applyNumberFormat="1" applyFont="1" applyBorder="1" applyAlignment="1">
      <alignment horizontal="center"/>
    </xf>
    <xf numFmtId="0" fontId="0" fillId="0" borderId="13" xfId="0" applyBorder="1" applyAlignment="1">
      <alignment horizontal="center"/>
    </xf>
    <xf numFmtId="0" fontId="17" fillId="0" borderId="0" xfId="0" applyFont="1" applyBorder="1" applyAlignment="1">
      <alignment/>
    </xf>
    <xf numFmtId="0" fontId="0" fillId="0" borderId="0" xfId="0" applyBorder="1" applyAlignment="1">
      <alignment/>
    </xf>
    <xf numFmtId="0" fontId="4" fillId="0" borderId="10" xfId="0" applyFont="1" applyBorder="1" applyAlignment="1">
      <alignment horizontal="center"/>
    </xf>
    <xf numFmtId="0" fontId="4" fillId="0" borderId="0" xfId="0" applyFont="1" applyAlignment="1">
      <alignment/>
    </xf>
    <xf numFmtId="0" fontId="1" fillId="0" borderId="20" xfId="0" applyFont="1" applyBorder="1" applyAlignment="1">
      <alignment horizontal="right"/>
    </xf>
    <xf numFmtId="0" fontId="0" fillId="0" borderId="20" xfId="0" applyBorder="1" applyAlignment="1">
      <alignment/>
    </xf>
    <xf numFmtId="0" fontId="7" fillId="0" borderId="20" xfId="0" applyFont="1" applyBorder="1" applyAlignment="1">
      <alignment horizontal="left" indent="1"/>
    </xf>
    <xf numFmtId="0" fontId="7" fillId="0" borderId="20" xfId="0" applyFont="1" applyBorder="1" applyAlignment="1">
      <alignment/>
    </xf>
    <xf numFmtId="0" fontId="51" fillId="0" borderId="21" xfId="0" applyFont="1" applyBorder="1" applyAlignment="1">
      <alignment horizontal="center"/>
    </xf>
    <xf numFmtId="0" fontId="0" fillId="0" borderId="0" xfId="0" applyAlignment="1" quotePrefix="1">
      <alignment horizontal="center"/>
    </xf>
    <xf numFmtId="0" fontId="0" fillId="0" borderId="18" xfId="0" applyBorder="1" applyAlignment="1">
      <alignment horizontal="center"/>
    </xf>
    <xf numFmtId="0" fontId="0" fillId="0" borderId="15" xfId="0" applyBorder="1" applyAlignment="1">
      <alignment vertical="center"/>
    </xf>
    <xf numFmtId="0" fontId="50" fillId="0" borderId="0" xfId="0" applyFont="1" applyAlignment="1">
      <alignment/>
    </xf>
    <xf numFmtId="0" fontId="4" fillId="0" borderId="22" xfId="0" applyFont="1" applyBorder="1" applyAlignment="1">
      <alignment vertical="center"/>
    </xf>
    <xf numFmtId="0" fontId="1" fillId="0" borderId="20" xfId="0" applyFont="1" applyBorder="1" applyAlignment="1">
      <alignment/>
    </xf>
    <xf numFmtId="0" fontId="7" fillId="0" borderId="20" xfId="0" applyFont="1" applyBorder="1" applyAlignment="1">
      <alignment/>
    </xf>
    <xf numFmtId="2" fontId="17" fillId="0" borderId="0" xfId="0" applyNumberFormat="1" applyFont="1" applyBorder="1" applyAlignment="1">
      <alignment/>
    </xf>
    <xf numFmtId="200" fontId="0" fillId="0" borderId="0" xfId="0" applyNumberFormat="1" applyAlignment="1">
      <alignment/>
    </xf>
    <xf numFmtId="0" fontId="0" fillId="0" borderId="15" xfId="0" applyBorder="1" applyAlignment="1">
      <alignment horizontal="left" vertical="center"/>
    </xf>
    <xf numFmtId="0" fontId="6" fillId="0" borderId="17" xfId="0" applyFont="1" applyBorder="1" applyAlignment="1" applyProtection="1">
      <alignment vertical="center"/>
      <protection/>
    </xf>
    <xf numFmtId="186" fontId="0" fillId="0" borderId="0" xfId="0" applyNumberFormat="1" applyAlignment="1">
      <alignment/>
    </xf>
    <xf numFmtId="0" fontId="17" fillId="0" borderId="0" xfId="0" applyFont="1" applyAlignment="1">
      <alignment horizontal="right"/>
    </xf>
    <xf numFmtId="0" fontId="1" fillId="0" borderId="10" xfId="0" applyFont="1" applyBorder="1" applyAlignment="1">
      <alignment horizontal="left"/>
    </xf>
    <xf numFmtId="0" fontId="1" fillId="0" borderId="10" xfId="0" applyFont="1" applyBorder="1" applyAlignment="1" applyProtection="1">
      <alignment horizontal="left" vertical="center"/>
      <protection/>
    </xf>
    <xf numFmtId="208" fontId="7" fillId="0" borderId="10" xfId="0" applyNumberFormat="1" applyFont="1" applyBorder="1" applyAlignment="1" applyProtection="1">
      <alignment horizontal="center" vertical="center"/>
      <protection/>
    </xf>
    <xf numFmtId="211" fontId="7" fillId="0" borderId="10" xfId="0" applyNumberFormat="1" applyFont="1" applyBorder="1" applyAlignment="1" applyProtection="1">
      <alignment horizontal="center" vertical="center"/>
      <protection/>
    </xf>
    <xf numFmtId="0" fontId="0" fillId="0" borderId="23" xfId="0" applyBorder="1" applyAlignment="1">
      <alignment horizontal="center"/>
    </xf>
    <xf numFmtId="0" fontId="1" fillId="0" borderId="20" xfId="0" applyFont="1" applyBorder="1" applyAlignment="1" applyProtection="1">
      <alignment horizontal="center"/>
      <protection/>
    </xf>
    <xf numFmtId="0" fontId="15" fillId="0" borderId="0" xfId="0" applyFont="1" applyAlignment="1" applyProtection="1">
      <alignment/>
      <protection/>
    </xf>
    <xf numFmtId="0" fontId="0" fillId="0" borderId="0" xfId="0" applyAlignment="1" applyProtection="1">
      <alignment/>
      <protection/>
    </xf>
    <xf numFmtId="21" fontId="13" fillId="0" borderId="0" xfId="0" applyNumberFormat="1" applyFont="1" applyAlignment="1" applyProtection="1">
      <alignment/>
      <protection/>
    </xf>
    <xf numFmtId="0" fontId="1" fillId="0" borderId="20" xfId="0" applyFont="1" applyBorder="1" applyAlignment="1" applyProtection="1">
      <alignment/>
      <protection/>
    </xf>
    <xf numFmtId="0" fontId="0" fillId="0" borderId="20" xfId="0" applyFont="1" applyBorder="1" applyAlignment="1" applyProtection="1">
      <alignment/>
      <protection/>
    </xf>
    <xf numFmtId="0" fontId="1" fillId="0" borderId="20" xfId="0" applyFont="1" applyBorder="1" applyAlignment="1" applyProtection="1">
      <alignment/>
      <protection/>
    </xf>
    <xf numFmtId="0" fontId="0" fillId="0" borderId="20" xfId="0" applyFont="1" applyBorder="1" applyAlignment="1" applyProtection="1">
      <alignment/>
      <protection/>
    </xf>
    <xf numFmtId="0" fontId="1" fillId="0" borderId="13" xfId="0"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0" xfId="0" applyNumberFormat="1" applyAlignment="1" applyProtection="1">
      <alignment/>
      <protection/>
    </xf>
    <xf numFmtId="0" fontId="1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8" fillId="0" borderId="10" xfId="0" applyFont="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Font="1" applyAlignment="1" applyProtection="1">
      <alignment/>
      <protection/>
    </xf>
    <xf numFmtId="186" fontId="1" fillId="0" borderId="0" xfId="0" applyNumberFormat="1" applyFont="1" applyFill="1" applyAlignment="1" applyProtection="1">
      <alignment horizontal="center"/>
      <protection locked="0"/>
    </xf>
    <xf numFmtId="0" fontId="1" fillId="0" borderId="0" xfId="0" applyFont="1" applyAlignment="1">
      <alignment/>
    </xf>
    <xf numFmtId="0" fontId="1" fillId="0" borderId="0" xfId="0" applyFont="1" applyFill="1" applyBorder="1" applyAlignment="1" applyProtection="1">
      <alignment horizontal="center" vertical="center" wrapText="1"/>
      <protection locked="0"/>
    </xf>
    <xf numFmtId="0" fontId="8" fillId="0" borderId="0" xfId="0" applyFont="1" applyAlignment="1">
      <alignment horizontal="center"/>
    </xf>
    <xf numFmtId="0" fontId="10" fillId="0" borderId="0" xfId="0" applyFont="1" applyFill="1" applyAlignment="1">
      <alignment horizontal="left"/>
    </xf>
    <xf numFmtId="0" fontId="17" fillId="0" borderId="0" xfId="0" applyFont="1" applyAlignment="1">
      <alignment/>
    </xf>
    <xf numFmtId="0" fontId="8" fillId="0" borderId="20" xfId="0" applyFont="1" applyBorder="1" applyAlignment="1" quotePrefix="1">
      <alignment horizontal="center"/>
    </xf>
    <xf numFmtId="213" fontId="8" fillId="0" borderId="20" xfId="0" applyNumberFormat="1" applyFont="1" applyBorder="1" applyAlignment="1">
      <alignment horizontal="center"/>
    </xf>
    <xf numFmtId="0" fontId="7" fillId="0" borderId="0" xfId="0" applyFont="1" applyAlignment="1">
      <alignment/>
    </xf>
    <xf numFmtId="186" fontId="1" fillId="0" borderId="0" xfId="0" applyNumberFormat="1" applyFont="1" applyFill="1" applyAlignment="1" applyProtection="1">
      <alignment/>
      <protection locked="0"/>
    </xf>
    <xf numFmtId="0" fontId="8" fillId="0" borderId="24"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Alignment="1">
      <alignment horizontal="right"/>
    </xf>
    <xf numFmtId="0" fontId="17" fillId="0" borderId="0" xfId="0" applyFont="1" applyAlignment="1">
      <alignment/>
    </xf>
    <xf numFmtId="0" fontId="54" fillId="0" borderId="0" xfId="0" applyFont="1" applyAlignment="1">
      <alignment horizontal="center" wrapText="1"/>
    </xf>
    <xf numFmtId="0" fontId="0" fillId="0" borderId="0" xfId="0" applyAlignment="1">
      <alignment wrapText="1"/>
    </xf>
    <xf numFmtId="0" fontId="54" fillId="0" borderId="0" xfId="0" applyFont="1" applyAlignment="1">
      <alignment horizontal="left" wrapText="1" indent="1"/>
    </xf>
    <xf numFmtId="0" fontId="0" fillId="0" borderId="0" xfId="0" applyAlignment="1">
      <alignment horizontal="left" indent="1"/>
    </xf>
    <xf numFmtId="0" fontId="43" fillId="0" borderId="0" xfId="0" applyFont="1" applyAlignment="1">
      <alignment horizontal="left" wrapText="1" indent="1"/>
    </xf>
    <xf numFmtId="0" fontId="54" fillId="0" borderId="0" xfId="0" applyFont="1" applyAlignment="1" quotePrefix="1">
      <alignment horizontal="left" wrapText="1" indent="1"/>
    </xf>
    <xf numFmtId="0" fontId="42" fillId="0" borderId="0" xfId="0" applyFont="1" applyAlignment="1">
      <alignment vertical="center"/>
    </xf>
    <xf numFmtId="0" fontId="40" fillId="0" borderId="0" xfId="0" applyFont="1" applyBorder="1" applyAlignment="1">
      <alignment horizontal="center" vertical="center"/>
    </xf>
    <xf numFmtId="0" fontId="44" fillId="0" borderId="0" xfId="0" applyFont="1" applyBorder="1" applyAlignment="1">
      <alignment vertical="center"/>
    </xf>
    <xf numFmtId="0" fontId="42" fillId="0" borderId="0" xfId="0" applyFont="1" applyBorder="1" applyAlignment="1">
      <alignment vertical="center"/>
    </xf>
    <xf numFmtId="0" fontId="41"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14" fontId="42" fillId="0" borderId="0" xfId="0" applyNumberFormat="1" applyFont="1" applyFill="1" applyBorder="1" applyAlignment="1">
      <alignment vertical="center"/>
    </xf>
    <xf numFmtId="0" fontId="16" fillId="0" borderId="0" xfId="0" applyFont="1" applyFill="1" applyBorder="1" applyAlignment="1">
      <alignment vertical="center" wrapText="1"/>
    </xf>
    <xf numFmtId="49" fontId="16" fillId="0" borderId="0" xfId="0" applyNumberFormat="1" applyFont="1" applyFill="1" applyBorder="1" applyAlignment="1">
      <alignment vertical="center" wrapText="1"/>
    </xf>
    <xf numFmtId="0" fontId="45" fillId="0" borderId="0" xfId="0" applyFont="1" applyAlignment="1">
      <alignment vertical="center"/>
    </xf>
    <xf numFmtId="0" fontId="16" fillId="0" borderId="0" xfId="0" applyFont="1" applyAlignment="1">
      <alignment horizontal="right" vertical="center"/>
    </xf>
    <xf numFmtId="0" fontId="16" fillId="0" borderId="0" xfId="0" applyFont="1" applyFill="1" applyBorder="1" applyAlignment="1">
      <alignment horizontal="center" vertical="center" wrapText="1"/>
    </xf>
    <xf numFmtId="0" fontId="16" fillId="0" borderId="0" xfId="0" applyFont="1" applyAlignment="1">
      <alignment vertical="center"/>
    </xf>
    <xf numFmtId="0" fontId="44" fillId="0" borderId="0" xfId="0" applyFont="1" applyBorder="1" applyAlignment="1">
      <alignment horizontal="left" vertical="center"/>
    </xf>
    <xf numFmtId="0" fontId="42" fillId="0" borderId="10" xfId="0" applyFont="1" applyBorder="1" applyAlignment="1">
      <alignment vertical="center"/>
    </xf>
    <xf numFmtId="0" fontId="46" fillId="0" borderId="0" xfId="0" applyFont="1" applyAlignment="1">
      <alignment vertical="center"/>
    </xf>
    <xf numFmtId="0" fontId="42" fillId="0" borderId="0" xfId="0" applyFont="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4" fillId="0" borderId="0" xfId="0" applyFont="1" applyAlignment="1">
      <alignment vertical="center"/>
    </xf>
    <xf numFmtId="0" fontId="42" fillId="0" borderId="0" xfId="0" applyFont="1" applyBorder="1" applyAlignment="1">
      <alignment horizontal="left" vertical="center" indent="1"/>
    </xf>
    <xf numFmtId="0" fontId="41" fillId="0" borderId="0" xfId="0" applyFont="1" applyAlignment="1">
      <alignment vertical="center"/>
    </xf>
    <xf numFmtId="0" fontId="16" fillId="0" borderId="0" xfId="0" applyFont="1" applyBorder="1" applyAlignment="1">
      <alignment vertical="center"/>
    </xf>
    <xf numFmtId="14" fontId="42" fillId="19" borderId="0" xfId="0" applyNumberFormat="1" applyFont="1" applyFill="1" applyBorder="1" applyAlignment="1">
      <alignment horizontal="center" vertical="center"/>
    </xf>
    <xf numFmtId="0" fontId="42" fillId="0" borderId="0" xfId="0" applyFont="1" applyFill="1" applyBorder="1" applyAlignment="1">
      <alignment horizontal="left" vertical="center"/>
    </xf>
    <xf numFmtId="0" fontId="42" fillId="19" borderId="0" xfId="0" applyFont="1" applyFill="1" applyBorder="1" applyAlignment="1">
      <alignment horizontal="center" vertical="center"/>
    </xf>
    <xf numFmtId="0" fontId="16" fillId="19" borderId="0" xfId="0" applyFont="1" applyFill="1" applyAlignment="1">
      <alignment horizontal="center" vertical="center"/>
    </xf>
    <xf numFmtId="0" fontId="42" fillId="0" borderId="0" xfId="0" applyFont="1" applyFill="1" applyAlignment="1">
      <alignment vertical="center"/>
    </xf>
    <xf numFmtId="0" fontId="16" fillId="0" borderId="0" xfId="0" applyFont="1" applyFill="1" applyAlignment="1">
      <alignment horizontal="center" vertical="center"/>
    </xf>
    <xf numFmtId="0" fontId="42" fillId="0" borderId="0" xfId="0" applyFont="1" applyFill="1" applyAlignment="1">
      <alignment horizontal="center" vertical="center"/>
    </xf>
    <xf numFmtId="200" fontId="42" fillId="0" borderId="0" xfId="0" applyNumberFormat="1" applyFont="1" applyFill="1" applyAlignment="1">
      <alignment horizontal="center" vertical="center"/>
    </xf>
    <xf numFmtId="0" fontId="16" fillId="19" borderId="0" xfId="0" applyFont="1" applyFill="1" applyBorder="1" applyAlignment="1">
      <alignment horizontal="center" vertical="center"/>
    </xf>
    <xf numFmtId="0" fontId="42" fillId="0" borderId="0" xfId="0" applyFont="1" applyBorder="1" applyAlignment="1">
      <alignment horizontal="left" vertical="center"/>
    </xf>
    <xf numFmtId="0" fontId="60" fillId="20" borderId="0" xfId="0" applyFont="1" applyFill="1" applyAlignment="1">
      <alignment/>
    </xf>
    <xf numFmtId="0" fontId="2" fillId="0" borderId="0" xfId="0" applyFont="1" applyAlignment="1">
      <alignment horizontal="center" vertical="center"/>
    </xf>
    <xf numFmtId="212" fontId="0" fillId="0" borderId="0" xfId="0" applyNumberFormat="1" applyFont="1" applyAlignment="1" applyProtection="1">
      <alignment horizontal="center"/>
      <protection/>
    </xf>
    <xf numFmtId="212" fontId="0" fillId="0" borderId="25" xfId="0" applyNumberFormat="1" applyFont="1" applyBorder="1" applyAlignment="1" applyProtection="1">
      <alignment horizontal="center"/>
      <protection/>
    </xf>
    <xf numFmtId="212" fontId="1" fillId="0" borderId="20" xfId="0" applyNumberFormat="1" applyFont="1" applyBorder="1" applyAlignment="1" applyProtection="1">
      <alignment horizontal="center"/>
      <protection/>
    </xf>
    <xf numFmtId="0" fontId="1" fillId="0" borderId="0" xfId="0" applyFont="1" applyAlignment="1" applyProtection="1">
      <alignment horizontal="center"/>
      <protection locked="0"/>
    </xf>
    <xf numFmtId="0" fontId="17" fillId="0" borderId="14" xfId="0" applyFont="1" applyBorder="1" applyAlignment="1" applyProtection="1">
      <alignment horizontal="left"/>
      <protection/>
    </xf>
    <xf numFmtId="0" fontId="17" fillId="0" borderId="10" xfId="0" applyFont="1" applyBorder="1" applyAlignment="1" applyProtection="1">
      <alignment horizontal="left"/>
      <protection/>
    </xf>
    <xf numFmtId="0" fontId="17" fillId="0" borderId="10" xfId="0" applyFont="1" applyBorder="1" applyAlignment="1" applyProtection="1">
      <alignment/>
      <protection locked="0"/>
    </xf>
    <xf numFmtId="49" fontId="17" fillId="0" borderId="10" xfId="0" applyNumberFormat="1" applyFont="1" applyBorder="1" applyAlignment="1" applyProtection="1">
      <alignment horizontal="left"/>
      <protection/>
    </xf>
    <xf numFmtId="0" fontId="7" fillId="0" borderId="10" xfId="0" applyFont="1" applyBorder="1" applyAlignment="1" applyProtection="1">
      <alignment horizontal="center" vertical="center" wrapText="1"/>
      <protection locked="0"/>
    </xf>
    <xf numFmtId="0" fontId="5" fillId="0" borderId="12" xfId="0" applyFont="1" applyBorder="1" applyAlignment="1">
      <alignment horizontal="center" vertical="center"/>
    </xf>
    <xf numFmtId="0" fontId="5" fillId="0" borderId="11" xfId="0" applyFont="1" applyBorder="1" applyAlignment="1">
      <alignment vertical="center"/>
    </xf>
    <xf numFmtId="0" fontId="11"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pplyProtection="1">
      <alignment horizontal="center" vertical="center"/>
      <protection locked="0"/>
    </xf>
    <xf numFmtId="173" fontId="1" fillId="0" borderId="10" xfId="0" applyNumberFormat="1"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0" xfId="0" applyFont="1" applyAlignment="1" applyProtection="1">
      <alignment horizontal="center" vertical="center"/>
      <protection locked="0"/>
    </xf>
    <xf numFmtId="0" fontId="0" fillId="0" borderId="23" xfId="0" applyFont="1" applyBorder="1" applyAlignment="1">
      <alignment horizont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8" fillId="0" borderId="10" xfId="0" applyFont="1" applyBorder="1" applyAlignment="1">
      <alignment horizontal="center" vertical="center"/>
    </xf>
    <xf numFmtId="0" fontId="0" fillId="0" borderId="12" xfId="0"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21" xfId="0" applyFont="1" applyBorder="1" applyAlignment="1">
      <alignment vertical="center"/>
    </xf>
    <xf numFmtId="0" fontId="5" fillId="0" borderId="24" xfId="0" applyFont="1" applyBorder="1" applyAlignment="1">
      <alignment vertical="center"/>
    </xf>
    <xf numFmtId="0" fontId="5" fillId="0" borderId="18" xfId="0" applyFont="1" applyBorder="1" applyAlignment="1">
      <alignment vertical="center"/>
    </xf>
    <xf numFmtId="0" fontId="5" fillId="0" borderId="26"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7" fillId="0" borderId="10" xfId="0"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0" fontId="4"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22"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4" fontId="4" fillId="0" borderId="10" xfId="0"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10" fillId="0" borderId="0" xfId="0" applyFont="1" applyAlignment="1">
      <alignment horizontal="center"/>
    </xf>
    <xf numFmtId="0" fontId="1" fillId="0" borderId="0" xfId="0" applyFont="1" applyAlignment="1">
      <alignment horizontal="center"/>
    </xf>
    <xf numFmtId="0" fontId="1" fillId="5" borderId="12"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4" fillId="0" borderId="0" xfId="0" applyFont="1" applyAlignment="1" applyProtection="1">
      <alignment horizontal="center"/>
      <protection locked="0"/>
    </xf>
    <xf numFmtId="0" fontId="1" fillId="0" borderId="14"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6" fillId="0" borderId="0" xfId="0" applyFont="1" applyAlignment="1" applyProtection="1">
      <alignment horizontal="center"/>
      <protection/>
    </xf>
    <xf numFmtId="0" fontId="16" fillId="0" borderId="24" xfId="0" applyFont="1" applyBorder="1" applyAlignment="1" applyProtection="1">
      <alignment horizontal="center"/>
      <protection/>
    </xf>
    <xf numFmtId="0" fontId="1" fillId="0" borderId="1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183" fontId="14"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9" fillId="0" borderId="14" xfId="0" applyFont="1" applyBorder="1" applyAlignment="1" applyProtection="1">
      <alignment horizontal="left" vertical="center"/>
      <protection/>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4"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1" fillId="0" borderId="31" xfId="0" applyFont="1" applyBorder="1" applyAlignment="1" applyProtection="1">
      <alignment horizontal="left" vertical="top"/>
      <protection/>
    </xf>
    <xf numFmtId="0" fontId="5" fillId="0" borderId="14" xfId="0" applyFont="1" applyBorder="1" applyAlignment="1" applyProtection="1">
      <alignment horizontal="center"/>
      <protection/>
    </xf>
    <xf numFmtId="0" fontId="5" fillId="0" borderId="17" xfId="0" applyFont="1" applyBorder="1" applyAlignment="1" applyProtection="1">
      <alignment horizontal="center"/>
      <protection/>
    </xf>
    <xf numFmtId="186" fontId="1" fillId="0" borderId="25" xfId="0" applyNumberFormat="1" applyFont="1" applyFill="1" applyBorder="1" applyAlignment="1" applyProtection="1">
      <alignment horizontal="center"/>
      <protection/>
    </xf>
    <xf numFmtId="0" fontId="0" fillId="0" borderId="25"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14"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15"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0" xfId="0" applyFont="1" applyBorder="1" applyAlignment="1" applyProtection="1">
      <alignment horizontal="left"/>
      <protection/>
    </xf>
    <xf numFmtId="0" fontId="17" fillId="0" borderId="25" xfId="0" applyFont="1" applyBorder="1" applyAlignment="1" applyProtection="1">
      <alignment horizontal="center"/>
      <protection/>
    </xf>
    <xf numFmtId="0" fontId="1" fillId="0" borderId="25" xfId="0" applyFont="1" applyBorder="1" applyAlignment="1" applyProtection="1">
      <alignment horizontal="center"/>
      <protection/>
    </xf>
    <xf numFmtId="0" fontId="0" fillId="0" borderId="0" xfId="0" applyFont="1" applyAlignment="1" applyProtection="1">
      <alignment horizontal="left"/>
      <protection/>
    </xf>
    <xf numFmtId="0" fontId="0" fillId="0" borderId="32" xfId="0" applyFont="1" applyBorder="1" applyAlignment="1" applyProtection="1">
      <alignment horizontal="center"/>
      <protection/>
    </xf>
    <xf numFmtId="0" fontId="0" fillId="0" borderId="19" xfId="0" applyFont="1" applyBorder="1" applyAlignment="1" applyProtection="1">
      <alignment horizontal="center"/>
      <protection/>
    </xf>
    <xf numFmtId="0" fontId="1" fillId="0" borderId="20" xfId="0" applyFont="1" applyBorder="1" applyAlignment="1" applyProtection="1" quotePrefix="1">
      <alignment horizontal="center"/>
      <protection/>
    </xf>
    <xf numFmtId="0" fontId="1" fillId="0" borderId="20" xfId="0" applyFont="1" applyBorder="1" applyAlignment="1" applyProtection="1">
      <alignment horizontal="center"/>
      <protection/>
    </xf>
    <xf numFmtId="0" fontId="0" fillId="0" borderId="0" xfId="0" applyFont="1" applyAlignment="1" applyProtection="1">
      <alignment horizontal="center"/>
      <protection/>
    </xf>
    <xf numFmtId="0" fontId="1" fillId="0" borderId="25" xfId="0" applyFont="1" applyBorder="1" applyAlignment="1" applyProtection="1">
      <alignment horizontal="left"/>
      <protection/>
    </xf>
    <xf numFmtId="0" fontId="1" fillId="0" borderId="25" xfId="0" applyFont="1" applyBorder="1" applyAlignment="1">
      <alignment horizontal="left"/>
    </xf>
    <xf numFmtId="0" fontId="47" fillId="0" borderId="0" xfId="0" applyFont="1" applyAlignment="1">
      <alignment horizontal="center"/>
    </xf>
    <xf numFmtId="0" fontId="48"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xf>
    <xf numFmtId="0" fontId="0" fillId="0" borderId="23" xfId="0" applyFont="1" applyBorder="1" applyAlignment="1">
      <alignment horizontal="center"/>
    </xf>
    <xf numFmtId="0" fontId="0" fillId="0" borderId="33" xfId="0" applyBorder="1" applyAlignment="1">
      <alignment horizontal="center"/>
    </xf>
    <xf numFmtId="0" fontId="4" fillId="0" borderId="24" xfId="0" applyFont="1" applyBorder="1" applyAlignment="1">
      <alignment horizontal="center"/>
    </xf>
    <xf numFmtId="0" fontId="50" fillId="0" borderId="21" xfId="0" applyFont="1" applyBorder="1" applyAlignment="1">
      <alignment horizontal="center"/>
    </xf>
    <xf numFmtId="0" fontId="50" fillId="0" borderId="0" xfId="0" applyFont="1" applyBorder="1" applyAlignment="1">
      <alignment horizontal="center"/>
    </xf>
    <xf numFmtId="0" fontId="51" fillId="0" borderId="21" xfId="0" applyFont="1" applyBorder="1" applyAlignment="1">
      <alignment horizontal="center"/>
    </xf>
    <xf numFmtId="0" fontId="51" fillId="0" borderId="24" xfId="0" applyFont="1" applyBorder="1" applyAlignment="1">
      <alignment horizontal="center"/>
    </xf>
    <xf numFmtId="0" fontId="49" fillId="0" borderId="0" xfId="0" applyFont="1" applyAlignment="1">
      <alignment horizontal="center" vertical="top"/>
    </xf>
    <xf numFmtId="201" fontId="4" fillId="0" borderId="27" xfId="0" applyNumberFormat="1" applyFont="1" applyBorder="1" applyAlignment="1">
      <alignment horizontal="center" vertical="center"/>
    </xf>
    <xf numFmtId="201" fontId="4" fillId="0" borderId="28" xfId="0" applyNumberFormat="1" applyFont="1" applyBorder="1" applyAlignment="1">
      <alignment horizontal="center" vertical="center"/>
    </xf>
    <xf numFmtId="0" fontId="0" fillId="0" borderId="20" xfId="0" applyBorder="1" applyAlignment="1">
      <alignment horizontal="left"/>
    </xf>
    <xf numFmtId="200" fontId="0" fillId="0" borderId="19" xfId="0" applyNumberFormat="1" applyBorder="1" applyAlignment="1">
      <alignment horizontal="left"/>
    </xf>
    <xf numFmtId="0" fontId="1" fillId="0" borderId="25" xfId="0" applyFont="1" applyBorder="1" applyAlignment="1">
      <alignment horizontal="center"/>
    </xf>
    <xf numFmtId="0" fontId="1" fillId="0" borderId="20" xfId="0" applyFont="1" applyBorder="1" applyAlignment="1">
      <alignment horizontal="left"/>
    </xf>
    <xf numFmtId="0" fontId="1" fillId="0" borderId="0" xfId="0" applyFont="1" applyAlignment="1" quotePrefix="1">
      <alignment horizontal="center" vertical="center" wrapText="1"/>
    </xf>
    <xf numFmtId="0" fontId="1" fillId="0" borderId="0" xfId="0" applyFont="1" applyAlignment="1" quotePrefix="1">
      <alignment horizontal="left"/>
    </xf>
    <xf numFmtId="0" fontId="1" fillId="0" borderId="0" xfId="0" applyFont="1" applyAlignment="1">
      <alignment horizontal="left"/>
    </xf>
    <xf numFmtId="0" fontId="0" fillId="0" borderId="23" xfId="0" applyBorder="1" applyAlignment="1">
      <alignment horizontal="center"/>
    </xf>
    <xf numFmtId="0" fontId="52" fillId="0" borderId="0" xfId="0" applyFont="1" applyAlignment="1">
      <alignment horizontal="center" vertical="center"/>
    </xf>
    <xf numFmtId="0" fontId="52" fillId="0" borderId="0" xfId="0" applyFont="1" applyAlignment="1" quotePrefix="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19" borderId="21" xfId="0" applyFont="1" applyFill="1" applyBorder="1" applyAlignment="1">
      <alignment horizontal="center" vertical="center"/>
    </xf>
    <xf numFmtId="0" fontId="5" fillId="19" borderId="24" xfId="0" applyFont="1" applyFill="1" applyBorder="1" applyAlignment="1">
      <alignment horizontal="center" vertical="center"/>
    </xf>
    <xf numFmtId="0" fontId="5" fillId="19" borderId="18" xfId="0" applyFont="1" applyFill="1" applyBorder="1" applyAlignment="1">
      <alignment horizontal="center" vertical="center"/>
    </xf>
    <xf numFmtId="0" fontId="5" fillId="19" borderId="26" xfId="0" applyFont="1" applyFill="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6"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3" xfId="0" applyFont="1" applyBorder="1" applyAlignment="1" quotePrefix="1">
      <alignment horizontal="center" vertical="center" wrapText="1"/>
    </xf>
    <xf numFmtId="0" fontId="0" fillId="0" borderId="26" xfId="0" applyFont="1" applyBorder="1" applyAlignment="1" quotePrefix="1">
      <alignment horizontal="center" vertical="center" wrapText="1"/>
    </xf>
    <xf numFmtId="14" fontId="8" fillId="0" borderId="14" xfId="0" applyNumberFormat="1" applyFont="1" applyBorder="1" applyAlignment="1">
      <alignment horizontal="center" vertical="center"/>
    </xf>
    <xf numFmtId="14" fontId="8" fillId="0" borderId="15" xfId="0" applyNumberFormat="1" applyFont="1" applyBorder="1" applyAlignment="1">
      <alignment horizontal="center" vertical="center"/>
    </xf>
    <xf numFmtId="14" fontId="8" fillId="0" borderId="17" xfId="0" applyNumberFormat="1"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16" fontId="2" fillId="0" borderId="0" xfId="0" applyNumberFormat="1" applyFont="1" applyAlignment="1">
      <alignment horizontal="center" vertical="center"/>
    </xf>
    <xf numFmtId="0" fontId="2" fillId="0" borderId="0" xfId="0" applyFont="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4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40" fillId="0" borderId="0" xfId="0" applyFont="1" applyBorder="1" applyAlignment="1">
      <alignment horizontal="center" vertical="center"/>
    </xf>
    <xf numFmtId="0" fontId="16" fillId="0" borderId="0" xfId="0" applyFont="1" applyBorder="1" applyAlignment="1">
      <alignment horizontal="center" vertical="center" wrapText="1"/>
    </xf>
    <xf numFmtId="0" fontId="16" fillId="19" borderId="0" xfId="0" applyFont="1" applyFill="1" applyBorder="1" applyAlignment="1">
      <alignment horizontal="left" vertical="center"/>
    </xf>
    <xf numFmtId="0" fontId="42" fillId="19" borderId="0" xfId="0" applyFont="1" applyFill="1" applyBorder="1" applyAlignment="1">
      <alignment horizontal="left" vertical="center"/>
    </xf>
    <xf numFmtId="14" fontId="16" fillId="19" borderId="0" xfId="0" applyNumberFormat="1" applyFont="1" applyFill="1" applyBorder="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42" fillId="19" borderId="0" xfId="0" applyFont="1" applyFill="1" applyAlignment="1">
      <alignment horizontal="center" vertical="center"/>
    </xf>
    <xf numFmtId="200" fontId="42" fillId="19" borderId="0" xfId="0" applyNumberFormat="1" applyFont="1" applyFill="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2" fillId="0" borderId="14" xfId="0" applyFont="1" applyBorder="1" applyAlignment="1">
      <alignment horizontal="left" vertical="center" indent="1"/>
    </xf>
    <xf numFmtId="0" fontId="42" fillId="0" borderId="15" xfId="0" applyFont="1" applyBorder="1" applyAlignment="1">
      <alignment horizontal="left" vertical="center" indent="1"/>
    </xf>
    <xf numFmtId="0" fontId="42" fillId="0" borderId="17" xfId="0" applyFont="1" applyBorder="1" applyAlignment="1">
      <alignment horizontal="left" vertical="center" indent="1"/>
    </xf>
    <xf numFmtId="0" fontId="44" fillId="0" borderId="0" xfId="0" applyFont="1" applyBorder="1" applyAlignment="1">
      <alignment horizontal="left" vertical="center" wrapText="1"/>
    </xf>
    <xf numFmtId="0" fontId="42" fillId="19" borderId="0" xfId="0" applyFont="1" applyFill="1" applyBorder="1" applyAlignment="1">
      <alignment horizontal="left" vertical="top" wrapText="1"/>
    </xf>
    <xf numFmtId="0" fontId="44" fillId="0" borderId="0" xfId="0" applyFont="1" applyBorder="1" applyAlignment="1">
      <alignment horizontal="left" vertical="center"/>
    </xf>
    <xf numFmtId="14" fontId="42" fillId="19" borderId="0" xfId="0" applyNumberFormat="1" applyFont="1" applyFill="1" applyAlignment="1">
      <alignment horizontal="center" vertical="center"/>
    </xf>
    <xf numFmtId="0" fontId="41" fillId="0" borderId="0" xfId="0" applyFont="1" applyAlignment="1">
      <alignment horizontal="center" vertical="center" wrapText="1"/>
    </xf>
    <xf numFmtId="0" fontId="40" fillId="0" borderId="31" xfId="0" applyFont="1" applyBorder="1" applyAlignment="1">
      <alignment horizontal="center" vertical="center"/>
    </xf>
    <xf numFmtId="186" fontId="1" fillId="0" borderId="0" xfId="0" applyNumberFormat="1" applyFont="1" applyFill="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18" borderId="10" xfId="0"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0" xfId="0" applyFont="1" applyBorder="1" applyAlignment="1" applyProtection="1">
      <alignment horizontal="left"/>
      <protection locked="0"/>
    </xf>
    <xf numFmtId="0" fontId="1" fillId="0" borderId="0" xfId="0" applyFont="1" applyAlignment="1" applyProtection="1">
      <alignment/>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180" fontId="7" fillId="18" borderId="10" xfId="0" applyNumberFormat="1" applyFont="1" applyFill="1" applyBorder="1" applyAlignment="1" applyProtection="1">
      <alignment horizontal="center" vertical="center"/>
      <protection locked="0"/>
    </xf>
    <xf numFmtId="180" fontId="14" fillId="18" borderId="10"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b val="0"/>
        <i val="0"/>
        <color auto="1"/>
      </font>
      <fill>
        <patternFill>
          <bgColor indexed="43"/>
        </patternFill>
      </fill>
    </dxf>
    <dxf>
      <font>
        <color indexed="9"/>
      </font>
    </dxf>
    <dxf>
      <font>
        <b val="0"/>
        <i val="0"/>
        <color auto="1"/>
      </font>
      <fill>
        <patternFill>
          <bgColor indexed="43"/>
        </patternFill>
      </fill>
    </dxf>
    <dxf>
      <font>
        <color indexed="9"/>
      </font>
    </dxf>
    <dxf>
      <font>
        <strike/>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152400</xdr:rowOff>
    </xdr:from>
    <xdr:to>
      <xdr:col>7</xdr:col>
      <xdr:colOff>0</xdr:colOff>
      <xdr:row>3</xdr:row>
      <xdr:rowOff>66675</xdr:rowOff>
    </xdr:to>
    <xdr:sp macro="[0]!Inscription_Rectangle3_QuandClic">
      <xdr:nvSpPr>
        <xdr:cNvPr id="1" name="Rectangle 3"/>
        <xdr:cNvSpPr>
          <a:spLocks/>
        </xdr:cNvSpPr>
      </xdr:nvSpPr>
      <xdr:spPr>
        <a:xfrm>
          <a:off x="6915150" y="64770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FIN DE LIAISON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6"/>
  <dimension ref="A1:A21"/>
  <sheetViews>
    <sheetView zoomScalePageLayoutView="0" workbookViewId="0" topLeftCell="A1">
      <selection activeCell="A2" sqref="A2"/>
    </sheetView>
  </sheetViews>
  <sheetFormatPr defaultColWidth="11.421875" defaultRowHeight="12.75"/>
  <cols>
    <col min="1" max="1" width="124.7109375" style="0" customWidth="1"/>
  </cols>
  <sheetData>
    <row r="1" s="54" customFormat="1" ht="15.75">
      <c r="A1" s="129" t="s">
        <v>226</v>
      </c>
    </row>
    <row r="2" s="54" customFormat="1" ht="15.75">
      <c r="A2" s="129" t="s">
        <v>138</v>
      </c>
    </row>
    <row r="3" s="132" customFormat="1" ht="15.75">
      <c r="A3" s="131"/>
    </row>
    <row r="4" s="132" customFormat="1" ht="63">
      <c r="A4" s="134" t="s">
        <v>139</v>
      </c>
    </row>
    <row r="5" s="132" customFormat="1" ht="15.75">
      <c r="A5" s="129" t="s">
        <v>140</v>
      </c>
    </row>
    <row r="6" s="132" customFormat="1" ht="36" customHeight="1">
      <c r="A6" s="134" t="s">
        <v>152</v>
      </c>
    </row>
    <row r="7" s="132" customFormat="1" ht="78.75">
      <c r="A7" s="134" t="s">
        <v>141</v>
      </c>
    </row>
    <row r="8" s="132" customFormat="1" ht="31.5">
      <c r="A8" s="134" t="s">
        <v>142</v>
      </c>
    </row>
    <row r="9" s="132" customFormat="1" ht="31.5">
      <c r="A9" s="134" t="s">
        <v>143</v>
      </c>
    </row>
    <row r="10" s="132" customFormat="1" ht="15.75">
      <c r="A10" s="134" t="s">
        <v>144</v>
      </c>
    </row>
    <row r="11" s="132" customFormat="1" ht="15.75">
      <c r="A11" s="134" t="s">
        <v>145</v>
      </c>
    </row>
    <row r="12" s="132" customFormat="1" ht="84.75">
      <c r="A12" s="134" t="s">
        <v>146</v>
      </c>
    </row>
    <row r="13" s="132" customFormat="1" ht="31.5">
      <c r="A13" s="134" t="s">
        <v>147</v>
      </c>
    </row>
    <row r="14" s="132" customFormat="1" ht="47.25">
      <c r="A14" s="134" t="s">
        <v>148</v>
      </c>
    </row>
    <row r="15" s="132" customFormat="1" ht="31.5">
      <c r="A15" s="131" t="s">
        <v>149</v>
      </c>
    </row>
    <row r="16" s="132" customFormat="1" ht="15.75">
      <c r="A16" s="131"/>
    </row>
    <row r="17" s="132" customFormat="1" ht="15.75">
      <c r="A17" s="131" t="s">
        <v>150</v>
      </c>
    </row>
    <row r="18" s="132" customFormat="1" ht="15.75">
      <c r="A18" s="131"/>
    </row>
    <row r="19" s="132" customFormat="1" ht="31.5">
      <c r="A19" s="133" t="s">
        <v>151</v>
      </c>
    </row>
    <row r="20" ht="12.75">
      <c r="A20" s="130"/>
    </row>
    <row r="21" ht="12.75">
      <c r="A21" s="170" t="s">
        <v>212</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Feuil9">
    <tabColor rgb="FF00B0F0"/>
  </sheetPr>
  <dimension ref="A1:P43"/>
  <sheetViews>
    <sheetView showGridLines="0" showZeros="0" zoomScalePageLayoutView="0" workbookViewId="0" topLeftCell="A1">
      <selection activeCell="M1" sqref="M1:N1"/>
    </sheetView>
  </sheetViews>
  <sheetFormatPr defaultColWidth="11.421875" defaultRowHeight="12.75"/>
  <cols>
    <col min="1" max="1" width="8.8515625" style="198" customWidth="1"/>
    <col min="2" max="2" width="31.140625" style="198" customWidth="1"/>
    <col min="3" max="12" width="2.57421875" style="198" customWidth="1"/>
    <col min="13" max="13" width="8.57421875" style="198" customWidth="1"/>
    <col min="14" max="14" width="29.421875" style="198" customWidth="1"/>
    <col min="15" max="15" width="15.421875" style="198" customWidth="1"/>
    <col min="16" max="16" width="19.140625" style="198" customWidth="1"/>
  </cols>
  <sheetData>
    <row r="1" spans="1:16" ht="15.75" customHeight="1">
      <c r="A1" s="198" t="s">
        <v>127</v>
      </c>
      <c r="B1" s="199" t="str">
        <f>Inscription!D2</f>
        <v>AIX EN PROVENCE</v>
      </c>
      <c r="C1" s="328" t="s">
        <v>128</v>
      </c>
      <c r="D1" s="329"/>
      <c r="E1" s="354">
        <f>Inscription!D4</f>
        <v>42071</v>
      </c>
      <c r="F1" s="355"/>
      <c r="G1" s="355"/>
      <c r="H1" s="355"/>
      <c r="I1" s="355"/>
      <c r="J1" s="356"/>
      <c r="K1" s="328" t="s">
        <v>64</v>
      </c>
      <c r="L1" s="329"/>
      <c r="M1" s="349" t="s">
        <v>403</v>
      </c>
      <c r="N1" s="350"/>
      <c r="O1" s="343" t="s">
        <v>135</v>
      </c>
      <c r="P1" s="344"/>
    </row>
    <row r="2" spans="1:16" ht="18" customHeight="1">
      <c r="A2" s="351" t="s">
        <v>133</v>
      </c>
      <c r="B2" s="352"/>
      <c r="C2" s="352"/>
      <c r="D2" s="352"/>
      <c r="E2" s="352"/>
      <c r="F2" s="352"/>
      <c r="G2" s="352"/>
      <c r="H2" s="352"/>
      <c r="I2" s="352"/>
      <c r="J2" s="352"/>
      <c r="K2" s="352"/>
      <c r="L2" s="352"/>
      <c r="M2" s="352"/>
      <c r="N2" s="353"/>
      <c r="O2" s="345"/>
      <c r="P2" s="346"/>
    </row>
    <row r="3" spans="1:16" ht="12.75">
      <c r="A3" s="194" t="s">
        <v>104</v>
      </c>
      <c r="B3" s="200"/>
      <c r="C3" s="357" t="s">
        <v>1</v>
      </c>
      <c r="D3" s="358"/>
      <c r="E3" s="358"/>
      <c r="F3" s="358"/>
      <c r="G3" s="358"/>
      <c r="H3" s="358"/>
      <c r="I3" s="358"/>
      <c r="J3" s="358"/>
      <c r="K3" s="358"/>
      <c r="L3" s="359"/>
      <c r="M3" s="194" t="s">
        <v>105</v>
      </c>
      <c r="N3" s="200"/>
      <c r="O3" s="194" t="s">
        <v>106</v>
      </c>
      <c r="P3" s="194" t="s">
        <v>107</v>
      </c>
    </row>
    <row r="4" spans="1:16" ht="12.75">
      <c r="A4" s="195" t="s">
        <v>108</v>
      </c>
      <c r="B4" s="195" t="s">
        <v>109</v>
      </c>
      <c r="C4" s="360" t="s">
        <v>110</v>
      </c>
      <c r="D4" s="361"/>
      <c r="E4" s="361"/>
      <c r="F4" s="361"/>
      <c r="G4" s="361"/>
      <c r="H4" s="361"/>
      <c r="I4" s="361"/>
      <c r="J4" s="361"/>
      <c r="K4" s="361"/>
      <c r="L4" s="362"/>
      <c r="M4" s="195" t="s">
        <v>108</v>
      </c>
      <c r="N4" s="195" t="s">
        <v>111</v>
      </c>
      <c r="O4" s="195" t="s">
        <v>112</v>
      </c>
      <c r="P4" s="195" t="s">
        <v>113</v>
      </c>
    </row>
    <row r="5" spans="1:16" ht="12.75">
      <c r="A5" s="196" t="s">
        <v>6</v>
      </c>
      <c r="B5" s="197"/>
      <c r="C5" s="340"/>
      <c r="D5" s="341"/>
      <c r="E5" s="341"/>
      <c r="F5" s="341"/>
      <c r="G5" s="341"/>
      <c r="H5" s="341"/>
      <c r="I5" s="341"/>
      <c r="J5" s="341"/>
      <c r="K5" s="341"/>
      <c r="L5" s="342"/>
      <c r="M5" s="196" t="s">
        <v>114</v>
      </c>
      <c r="N5" s="197"/>
      <c r="O5" s="197"/>
      <c r="P5" s="197"/>
    </row>
    <row r="6" spans="1:16" ht="13.5" customHeight="1">
      <c r="A6" s="347"/>
      <c r="B6" s="336" t="str">
        <f>IF(A6&gt;0,CONCATENATE((VLOOKUP($A6,Inscription!$A$12:$G$91,3,FALSE)),"   ",(VLOOKUP($A6,Inscription!$A$12:$G$91,4,FALSE)))," ")</f>
        <v> </v>
      </c>
      <c r="C6" s="334" t="str">
        <f>IF(A6&gt;0,(VLOOKUP($A6,Inscription!$A$12:$G$91,5,FALSE))," ")</f>
        <v> </v>
      </c>
      <c r="D6" s="335"/>
      <c r="E6" s="335"/>
      <c r="F6" s="335"/>
      <c r="G6" s="335"/>
      <c r="H6" s="335"/>
      <c r="I6" s="335"/>
      <c r="J6" s="335"/>
      <c r="K6" s="335"/>
      <c r="L6" s="336"/>
      <c r="M6" s="347"/>
      <c r="N6" s="347"/>
      <c r="O6" s="347"/>
      <c r="P6" s="347"/>
    </row>
    <row r="7" spans="1:16" ht="13.5" customHeight="1">
      <c r="A7" s="348"/>
      <c r="B7" s="339" t="str">
        <f>IF(A7&gt;0,(VLOOKUP($C7,Inscription!$A$12:$G$91,3,FALSE))," ")</f>
        <v> </v>
      </c>
      <c r="C7" s="337" t="str">
        <f>IF(A6&gt;0,(VLOOKUP($A6,Inscription!$A$12:$G$91,7,FALSE))," ")</f>
        <v> </v>
      </c>
      <c r="D7" s="338"/>
      <c r="E7" s="338"/>
      <c r="F7" s="338"/>
      <c r="G7" s="338"/>
      <c r="H7" s="338"/>
      <c r="I7" s="338"/>
      <c r="J7" s="338"/>
      <c r="K7" s="338"/>
      <c r="L7" s="339"/>
      <c r="M7" s="348"/>
      <c r="N7" s="348"/>
      <c r="O7" s="348"/>
      <c r="P7" s="348"/>
    </row>
    <row r="8" spans="1:16" ht="13.5" customHeight="1">
      <c r="A8" s="347"/>
      <c r="B8" s="336" t="str">
        <f>IF(A8&gt;0,(VLOOKUP($A8,Inscription!$A$12:$G$91,3,FALSE))," ")</f>
        <v> </v>
      </c>
      <c r="C8" s="334" t="str">
        <f>IF(A8&gt;0,(VLOOKUP($A8,Inscription!$A$12:$G$91,5,FALSE))," ")</f>
        <v> </v>
      </c>
      <c r="D8" s="335"/>
      <c r="E8" s="335"/>
      <c r="F8" s="335"/>
      <c r="G8" s="335"/>
      <c r="H8" s="335"/>
      <c r="I8" s="335"/>
      <c r="J8" s="335"/>
      <c r="K8" s="335"/>
      <c r="L8" s="336"/>
      <c r="M8" s="347"/>
      <c r="N8" s="347"/>
      <c r="O8" s="347"/>
      <c r="P8" s="347"/>
    </row>
    <row r="9" spans="1:16" ht="13.5" customHeight="1">
      <c r="A9" s="348"/>
      <c r="B9" s="339" t="str">
        <f>IF(A9&gt;0,(VLOOKUP($C9,Inscription!$A$12:$G$91,3,FALSE))," ")</f>
        <v> </v>
      </c>
      <c r="C9" s="337" t="str">
        <f>IF(A8&gt;0,(VLOOKUP($A8,Inscription!$A$12:$G$91,7,FALSE))," ")</f>
        <v> </v>
      </c>
      <c r="D9" s="338"/>
      <c r="E9" s="338"/>
      <c r="F9" s="338"/>
      <c r="G9" s="338"/>
      <c r="H9" s="338"/>
      <c r="I9" s="338"/>
      <c r="J9" s="338"/>
      <c r="K9" s="338"/>
      <c r="L9" s="339"/>
      <c r="M9" s="348"/>
      <c r="N9" s="348"/>
      <c r="O9" s="348"/>
      <c r="P9" s="348"/>
    </row>
    <row r="10" spans="1:16" ht="13.5" customHeight="1">
      <c r="A10" s="347"/>
      <c r="B10" s="336" t="str">
        <f>IF(A10&gt;0,(VLOOKUP($A10,Inscription!$A$12:$G$91,3,FALSE))," ")</f>
        <v> </v>
      </c>
      <c r="C10" s="334" t="str">
        <f>IF(A10&gt;0,(VLOOKUP($A10,Inscription!$A$12:$G$91,5,FALSE))," ")</f>
        <v> </v>
      </c>
      <c r="D10" s="335"/>
      <c r="E10" s="335"/>
      <c r="F10" s="335"/>
      <c r="G10" s="335"/>
      <c r="H10" s="335"/>
      <c r="I10" s="335"/>
      <c r="J10" s="335"/>
      <c r="K10" s="335"/>
      <c r="L10" s="336"/>
      <c r="M10" s="347"/>
      <c r="N10" s="347"/>
      <c r="O10" s="347"/>
      <c r="P10" s="347"/>
    </row>
    <row r="11" spans="1:16" ht="13.5" customHeight="1">
      <c r="A11" s="348"/>
      <c r="B11" s="339" t="str">
        <f>IF(A11&gt;0,(VLOOKUP($C11,Inscription!$A$12:$G$91,3,FALSE))," ")</f>
        <v> </v>
      </c>
      <c r="C11" s="337" t="str">
        <f>IF(A10&gt;0,(VLOOKUP($A10,Inscription!$A$12:$G$91,7,FALSE))," ")</f>
        <v> </v>
      </c>
      <c r="D11" s="338"/>
      <c r="E11" s="338"/>
      <c r="F11" s="338"/>
      <c r="G11" s="338"/>
      <c r="H11" s="338"/>
      <c r="I11" s="338"/>
      <c r="J11" s="338"/>
      <c r="K11" s="338"/>
      <c r="L11" s="339"/>
      <c r="M11" s="348"/>
      <c r="N11" s="348"/>
      <c r="O11" s="348"/>
      <c r="P11" s="348"/>
    </row>
    <row r="12" spans="1:16" ht="13.5" customHeight="1">
      <c r="A12" s="347"/>
      <c r="B12" s="336" t="str">
        <f>IF(A12&gt;0,(VLOOKUP($A12,Inscription!$A$12:$G$91,3,FALSE))," ")</f>
        <v> </v>
      </c>
      <c r="C12" s="334" t="str">
        <f>IF(A12&gt;0,(VLOOKUP($A12,Inscription!$A$12:$G$91,5,FALSE))," ")</f>
        <v> </v>
      </c>
      <c r="D12" s="335"/>
      <c r="E12" s="335"/>
      <c r="F12" s="335"/>
      <c r="G12" s="335"/>
      <c r="H12" s="335"/>
      <c r="I12" s="335"/>
      <c r="J12" s="335"/>
      <c r="K12" s="335"/>
      <c r="L12" s="336"/>
      <c r="M12" s="347"/>
      <c r="N12" s="347"/>
      <c r="O12" s="347"/>
      <c r="P12" s="347"/>
    </row>
    <row r="13" spans="1:16" ht="13.5" customHeight="1">
      <c r="A13" s="348"/>
      <c r="B13" s="339" t="str">
        <f>IF(A13&gt;0,(VLOOKUP($C13,Inscription!$A$12:$G$91,3,FALSE))," ")</f>
        <v> </v>
      </c>
      <c r="C13" s="337" t="str">
        <f>IF(A12&gt;0,(VLOOKUP($A12,Inscription!$A$12:$G$91,7,FALSE))," ")</f>
        <v> </v>
      </c>
      <c r="D13" s="338"/>
      <c r="E13" s="338"/>
      <c r="F13" s="338"/>
      <c r="G13" s="338"/>
      <c r="H13" s="338"/>
      <c r="I13" s="338"/>
      <c r="J13" s="338"/>
      <c r="K13" s="338"/>
      <c r="L13" s="339"/>
      <c r="M13" s="348"/>
      <c r="N13" s="348"/>
      <c r="O13" s="348"/>
      <c r="P13" s="348"/>
    </row>
    <row r="14" spans="1:16" ht="13.5" customHeight="1">
      <c r="A14" s="347"/>
      <c r="B14" s="336" t="str">
        <f>IF(A14&gt;0,(VLOOKUP($A14,Inscription!$A$12:$G$91,3,FALSE))," ")</f>
        <v> </v>
      </c>
      <c r="C14" s="334" t="str">
        <f>IF(A14&gt;0,(VLOOKUP($A14,Inscription!$A$12:$G$91,5,FALSE))," ")</f>
        <v> </v>
      </c>
      <c r="D14" s="335"/>
      <c r="E14" s="335"/>
      <c r="F14" s="335"/>
      <c r="G14" s="335"/>
      <c r="H14" s="335"/>
      <c r="I14" s="335"/>
      <c r="J14" s="335"/>
      <c r="K14" s="335"/>
      <c r="L14" s="336"/>
      <c r="M14" s="347"/>
      <c r="N14" s="347"/>
      <c r="O14" s="347"/>
      <c r="P14" s="347"/>
    </row>
    <row r="15" spans="1:16" ht="13.5" customHeight="1">
      <c r="A15" s="348"/>
      <c r="B15" s="339" t="str">
        <f>IF(A15&gt;0,(VLOOKUP($C15,Inscription!$A$12:$G$91,3,FALSE))," ")</f>
        <v> </v>
      </c>
      <c r="C15" s="337" t="str">
        <f>IF(A14&gt;0,(VLOOKUP($A14,Inscription!$A$12:$G$91,7,FALSE))," ")</f>
        <v> </v>
      </c>
      <c r="D15" s="338"/>
      <c r="E15" s="338"/>
      <c r="F15" s="338"/>
      <c r="G15" s="338"/>
      <c r="H15" s="338"/>
      <c r="I15" s="338"/>
      <c r="J15" s="338"/>
      <c r="K15" s="338"/>
      <c r="L15" s="339"/>
      <c r="M15" s="348"/>
      <c r="N15" s="348"/>
      <c r="O15" s="348"/>
      <c r="P15" s="348"/>
    </row>
    <row r="16" spans="1:16" ht="13.5" customHeight="1">
      <c r="A16" s="379" t="s">
        <v>129</v>
      </c>
      <c r="B16" s="379"/>
      <c r="C16" s="379"/>
      <c r="D16" s="379"/>
      <c r="E16" s="379"/>
      <c r="F16" s="379"/>
      <c r="G16" s="379"/>
      <c r="H16" s="379"/>
      <c r="I16" s="379"/>
      <c r="J16" s="379"/>
      <c r="K16" s="379"/>
      <c r="L16" s="124"/>
      <c r="M16" s="376" t="s">
        <v>134</v>
      </c>
      <c r="N16" s="377"/>
      <c r="O16" s="377"/>
      <c r="P16" s="378"/>
    </row>
    <row r="17" spans="1:16" ht="12" customHeight="1">
      <c r="A17" s="366"/>
      <c r="B17" s="323" t="str">
        <f>IF(A17&gt;0,CONCATENATE((VLOOKUP($A17,Inscription!$A$12:$G$91,3,FALSE)),"   ",(VLOOKUP($A17,Inscription!$A$12:$G$91,4,FALSE)))," ")</f>
        <v> </v>
      </c>
      <c r="C17" s="322" t="str">
        <f>IF(A17&gt;0,(VLOOKUP($A17,Inscription!$A$12:$G$91,5,FALSE))," ")</f>
        <v> </v>
      </c>
      <c r="D17" s="332"/>
      <c r="E17" s="332"/>
      <c r="F17" s="332"/>
      <c r="G17" s="332"/>
      <c r="H17" s="332"/>
      <c r="I17" s="332"/>
      <c r="J17" s="332"/>
      <c r="K17" s="332"/>
      <c r="L17" s="323"/>
      <c r="M17" s="368"/>
      <c r="N17" s="369"/>
      <c r="O17" s="369"/>
      <c r="P17" s="370"/>
    </row>
    <row r="18" spans="1:16" ht="12" customHeight="1">
      <c r="A18" s="367"/>
      <c r="B18" s="365" t="str">
        <f>IF(A18&gt;0,(VLOOKUP($C18,Inscription!$A$12:$G$91,3,FALSE))," ")</f>
        <v> </v>
      </c>
      <c r="C18" s="363" t="str">
        <f>IF(A17&gt;0,(VLOOKUP($A17,Inscription!$A$12:$G$91,7,FALSE))," ")</f>
        <v> </v>
      </c>
      <c r="D18" s="364"/>
      <c r="E18" s="364"/>
      <c r="F18" s="364"/>
      <c r="G18" s="364"/>
      <c r="H18" s="364"/>
      <c r="I18" s="364"/>
      <c r="J18" s="364"/>
      <c r="K18" s="364"/>
      <c r="L18" s="365"/>
      <c r="M18" s="371"/>
      <c r="N18" s="372"/>
      <c r="O18" s="372"/>
      <c r="P18" s="373"/>
    </row>
    <row r="19" spans="1:16" ht="12" customHeight="1">
      <c r="A19" s="366"/>
      <c r="B19" s="323" t="str">
        <f>IF(A19&gt;0,CONCATENATE((VLOOKUP($A19,Inscription!$A$12:$G$91,3,FALSE)),"   ",(VLOOKUP($A19,Inscription!$A$12:$G$91,4,FALSE)))," ")</f>
        <v> </v>
      </c>
      <c r="C19" s="322" t="str">
        <f>IF(A19&gt;0,(VLOOKUP($A19,Inscription!$A$12:$G$91,5,FALSE))," ")</f>
        <v> </v>
      </c>
      <c r="D19" s="332"/>
      <c r="E19" s="332"/>
      <c r="F19" s="332"/>
      <c r="G19" s="332"/>
      <c r="H19" s="332"/>
      <c r="I19" s="332"/>
      <c r="J19" s="332"/>
      <c r="K19" s="332"/>
      <c r="L19" s="323"/>
      <c r="M19" s="368"/>
      <c r="N19" s="369"/>
      <c r="O19" s="369"/>
      <c r="P19" s="370"/>
    </row>
    <row r="20" spans="1:16" ht="12" customHeight="1">
      <c r="A20" s="367"/>
      <c r="B20" s="365" t="str">
        <f>IF(A20&gt;0,(VLOOKUP($C20,Inscription!$A$12:$G$91,3,FALSE))," ")</f>
        <v> </v>
      </c>
      <c r="C20" s="363" t="str">
        <f>IF(A19&gt;0,(VLOOKUP($A19,Inscription!$A$12:$G$91,7,FALSE))," ")</f>
        <v> </v>
      </c>
      <c r="D20" s="364"/>
      <c r="E20" s="364"/>
      <c r="F20" s="364"/>
      <c r="G20" s="364"/>
      <c r="H20" s="364"/>
      <c r="I20" s="364"/>
      <c r="J20" s="364"/>
      <c r="K20" s="364"/>
      <c r="L20" s="365"/>
      <c r="M20" s="371"/>
      <c r="N20" s="372"/>
      <c r="O20" s="372"/>
      <c r="P20" s="373"/>
    </row>
    <row r="21" spans="1:16" ht="12" customHeight="1">
      <c r="A21" s="366"/>
      <c r="B21" s="323" t="str">
        <f>IF(A21&gt;0,CONCATENATE((VLOOKUP($A21,Inscription!$A$12:$G$91,3,FALSE)),"   ",(VLOOKUP($A21,Inscription!$A$12:$G$91,4,FALSE)))," ")</f>
        <v> </v>
      </c>
      <c r="C21" s="322" t="str">
        <f>IF(A21&gt;0,(VLOOKUP($A21,Inscription!$A$12:$G$91,5,FALSE))," ")</f>
        <v> </v>
      </c>
      <c r="D21" s="332"/>
      <c r="E21" s="332"/>
      <c r="F21" s="332"/>
      <c r="G21" s="332"/>
      <c r="H21" s="332"/>
      <c r="I21" s="332"/>
      <c r="J21" s="332"/>
      <c r="K21" s="332"/>
      <c r="L21" s="323"/>
      <c r="M21" s="368"/>
      <c r="N21" s="369"/>
      <c r="O21" s="369"/>
      <c r="P21" s="370"/>
    </row>
    <row r="22" spans="1:16" ht="12" customHeight="1">
      <c r="A22" s="367"/>
      <c r="B22" s="365" t="str">
        <f>IF(A22&gt;0,(VLOOKUP($C22,Inscription!$A$12:$G$91,3,FALSE))," ")</f>
        <v> </v>
      </c>
      <c r="C22" s="363" t="str">
        <f>IF(A21&gt;0,(VLOOKUP($A21,Inscription!$A$12:$G$91,7,FALSE))," ")</f>
        <v> </v>
      </c>
      <c r="D22" s="364"/>
      <c r="E22" s="364"/>
      <c r="F22" s="364"/>
      <c r="G22" s="364"/>
      <c r="H22" s="364"/>
      <c r="I22" s="364"/>
      <c r="J22" s="364"/>
      <c r="K22" s="364"/>
      <c r="L22" s="365"/>
      <c r="M22" s="371"/>
      <c r="N22" s="372"/>
      <c r="O22" s="372"/>
      <c r="P22" s="373"/>
    </row>
    <row r="23" spans="1:16" ht="12" customHeight="1">
      <c r="A23" s="366"/>
      <c r="B23" s="323" t="str">
        <f>IF(A23&gt;0,CONCATENATE((VLOOKUP($A23,Inscription!$A$12:$G$91,3,FALSE)),"   ",(VLOOKUP($A23,Inscription!$A$12:$G$91,4,FALSE)))," ")</f>
        <v> </v>
      </c>
      <c r="C23" s="322" t="str">
        <f>IF(A23&gt;0,(VLOOKUP($A23,Inscription!$A$12:$G$91,5,FALSE))," ")</f>
        <v> </v>
      </c>
      <c r="D23" s="332"/>
      <c r="E23" s="332"/>
      <c r="F23" s="332"/>
      <c r="G23" s="332"/>
      <c r="H23" s="332"/>
      <c r="I23" s="332"/>
      <c r="J23" s="332"/>
      <c r="K23" s="332"/>
      <c r="L23" s="323"/>
      <c r="M23" s="368"/>
      <c r="N23" s="369"/>
      <c r="O23" s="369"/>
      <c r="P23" s="370"/>
    </row>
    <row r="24" spans="1:16" ht="12" customHeight="1">
      <c r="A24" s="367"/>
      <c r="B24" s="365" t="str">
        <f>IF(A24&gt;0,(VLOOKUP($C24,Inscription!$A$12:$G$91,3,FALSE))," ")</f>
        <v> </v>
      </c>
      <c r="C24" s="363" t="str">
        <f>IF(A23&gt;0,(VLOOKUP($A23,Inscription!$A$12:$G$91,7,FALSE))," ")</f>
        <v> </v>
      </c>
      <c r="D24" s="364"/>
      <c r="E24" s="364"/>
      <c r="F24" s="364"/>
      <c r="G24" s="364"/>
      <c r="H24" s="364"/>
      <c r="I24" s="364"/>
      <c r="J24" s="364"/>
      <c r="K24" s="364"/>
      <c r="L24" s="365"/>
      <c r="M24" s="371"/>
      <c r="N24" s="372"/>
      <c r="O24" s="372"/>
      <c r="P24" s="373"/>
    </row>
    <row r="25" spans="1:16" ht="12" customHeight="1">
      <c r="A25" s="366"/>
      <c r="B25" s="323" t="str">
        <f>IF(A25&gt;0,CONCATENATE((VLOOKUP($A25,Inscription!$A$12:$G$91,3,FALSE)),"   ",(VLOOKUP($A25,Inscription!$A$12:$G$91,4,FALSE)))," ")</f>
        <v> </v>
      </c>
      <c r="C25" s="322" t="str">
        <f>IF(A25&gt;0,(VLOOKUP($A25,Inscription!$A$12:$G$91,5,FALSE))," ")</f>
        <v> </v>
      </c>
      <c r="D25" s="332"/>
      <c r="E25" s="332"/>
      <c r="F25" s="332"/>
      <c r="G25" s="332"/>
      <c r="H25" s="332"/>
      <c r="I25" s="332"/>
      <c r="J25" s="332"/>
      <c r="K25" s="332"/>
      <c r="L25" s="323"/>
      <c r="M25" s="368"/>
      <c r="N25" s="369"/>
      <c r="O25" s="369"/>
      <c r="P25" s="370"/>
    </row>
    <row r="26" spans="1:16" ht="12" customHeight="1">
      <c r="A26" s="367"/>
      <c r="B26" s="365" t="str">
        <f>IF(A26&gt;0,(VLOOKUP($C26,Inscription!$A$12:$G$91,3,FALSE))," ")</f>
        <v> </v>
      </c>
      <c r="C26" s="363" t="str">
        <f>IF(A25&gt;0,(VLOOKUP($A25,Inscription!$A$12:$G$91,7,FALSE))," ")</f>
        <v> </v>
      </c>
      <c r="D26" s="364"/>
      <c r="E26" s="364"/>
      <c r="F26" s="364"/>
      <c r="G26" s="364"/>
      <c r="H26" s="364"/>
      <c r="I26" s="364"/>
      <c r="J26" s="364"/>
      <c r="K26" s="364"/>
      <c r="L26" s="365"/>
      <c r="M26" s="371"/>
      <c r="N26" s="372"/>
      <c r="O26" s="372"/>
      <c r="P26" s="373"/>
    </row>
    <row r="27" spans="1:16" ht="12" customHeight="1">
      <c r="A27" s="366"/>
      <c r="B27" s="323" t="str">
        <f>IF(A27&gt;0,CONCATENATE((VLOOKUP($A27,Inscription!$A$12:$G$91,3,FALSE)),"   ",(VLOOKUP($A27,Inscription!$A$12:$G$91,4,FALSE)))," ")</f>
        <v> </v>
      </c>
      <c r="C27" s="322" t="str">
        <f>IF(A27&gt;0,(VLOOKUP($A27,Inscription!$A$12:$G$91,5,FALSE))," ")</f>
        <v> </v>
      </c>
      <c r="D27" s="332"/>
      <c r="E27" s="332"/>
      <c r="F27" s="332"/>
      <c r="G27" s="332"/>
      <c r="H27" s="332"/>
      <c r="I27" s="332"/>
      <c r="J27" s="332"/>
      <c r="K27" s="332"/>
      <c r="L27" s="323"/>
      <c r="M27" s="368"/>
      <c r="N27" s="369"/>
      <c r="O27" s="369"/>
      <c r="P27" s="370"/>
    </row>
    <row r="28" spans="1:16" ht="12" customHeight="1">
      <c r="A28" s="367"/>
      <c r="B28" s="365" t="str">
        <f>IF(A28&gt;0,(VLOOKUP($C28,Inscription!$A$12:$G$91,3,FALSE))," ")</f>
        <v> </v>
      </c>
      <c r="C28" s="363" t="str">
        <f>IF(A27&gt;0,(VLOOKUP($A27,Inscription!$A$12:$G$91,7,FALSE))," ")</f>
        <v> </v>
      </c>
      <c r="D28" s="364"/>
      <c r="E28" s="364"/>
      <c r="F28" s="364"/>
      <c r="G28" s="364"/>
      <c r="H28" s="364"/>
      <c r="I28" s="364"/>
      <c r="J28" s="364"/>
      <c r="K28" s="364"/>
      <c r="L28" s="365"/>
      <c r="M28" s="371"/>
      <c r="N28" s="372"/>
      <c r="O28" s="372"/>
      <c r="P28" s="373"/>
    </row>
    <row r="29" spans="1:16" ht="12" customHeight="1">
      <c r="A29" s="366"/>
      <c r="B29" s="323" t="str">
        <f>IF(A29&gt;0,CONCATENATE((VLOOKUP($A29,Inscription!$A$12:$G$91,3,FALSE)),"   ",(VLOOKUP($A29,Inscription!$A$12:$G$91,4,FALSE)))," ")</f>
        <v> </v>
      </c>
      <c r="C29" s="322" t="str">
        <f>IF(A29&gt;0,(VLOOKUP($A29,Inscription!$A$12:$G$91,5,FALSE))," ")</f>
        <v> </v>
      </c>
      <c r="D29" s="332"/>
      <c r="E29" s="332"/>
      <c r="F29" s="332"/>
      <c r="G29" s="332"/>
      <c r="H29" s="332"/>
      <c r="I29" s="332"/>
      <c r="J29" s="332"/>
      <c r="K29" s="332"/>
      <c r="L29" s="323"/>
      <c r="M29" s="368"/>
      <c r="N29" s="369"/>
      <c r="O29" s="369"/>
      <c r="P29" s="370"/>
    </row>
    <row r="30" spans="1:16" ht="12" customHeight="1">
      <c r="A30" s="367"/>
      <c r="B30" s="365" t="str">
        <f>IF(A30&gt;0,(VLOOKUP($C30,Inscription!$A$12:$G$91,3,FALSE))," ")</f>
        <v> </v>
      </c>
      <c r="C30" s="363" t="str">
        <f>IF(A29&gt;0,(VLOOKUP($A29,Inscription!$A$12:$G$91,7,FALSE))," ")</f>
        <v> </v>
      </c>
      <c r="D30" s="364"/>
      <c r="E30" s="364"/>
      <c r="F30" s="364"/>
      <c r="G30" s="364"/>
      <c r="H30" s="364"/>
      <c r="I30" s="364"/>
      <c r="J30" s="364"/>
      <c r="K30" s="364"/>
      <c r="L30" s="365"/>
      <c r="M30" s="371"/>
      <c r="N30" s="372"/>
      <c r="O30" s="372"/>
      <c r="P30" s="373"/>
    </row>
    <row r="31" spans="1:16" ht="12" customHeight="1">
      <c r="A31" s="366"/>
      <c r="B31" s="323" t="str">
        <f>IF(A31&gt;0,CONCATENATE((VLOOKUP($A31,Inscription!$A$12:$G$91,3,FALSE)),"   ",(VLOOKUP($A31,Inscription!$A$12:$G$91,4,FALSE)))," ")</f>
        <v> </v>
      </c>
      <c r="C31" s="322" t="str">
        <f>IF(A31&gt;0,(VLOOKUP($A31,Inscription!$A$12:$G$91,5,FALSE))," ")</f>
        <v> </v>
      </c>
      <c r="D31" s="332"/>
      <c r="E31" s="332"/>
      <c r="F31" s="332"/>
      <c r="G31" s="332"/>
      <c r="H31" s="332"/>
      <c r="I31" s="332"/>
      <c r="J31" s="332"/>
      <c r="K31" s="332"/>
      <c r="L31" s="323"/>
      <c r="M31" s="368"/>
      <c r="N31" s="369"/>
      <c r="O31" s="369"/>
      <c r="P31" s="370"/>
    </row>
    <row r="32" spans="1:16" ht="12" customHeight="1">
      <c r="A32" s="367"/>
      <c r="B32" s="365" t="str">
        <f>IF(A32&gt;0,(VLOOKUP($C32,Inscription!$A$12:$G$91,3,FALSE))," ")</f>
        <v> </v>
      </c>
      <c r="C32" s="363" t="str">
        <f>IF(A31&gt;0,(VLOOKUP($A31,Inscription!$A$12:$G$91,7,FALSE))," ")</f>
        <v> </v>
      </c>
      <c r="D32" s="364"/>
      <c r="E32" s="364"/>
      <c r="F32" s="364"/>
      <c r="G32" s="364"/>
      <c r="H32" s="364"/>
      <c r="I32" s="364"/>
      <c r="J32" s="364"/>
      <c r="K32" s="364"/>
      <c r="L32" s="365"/>
      <c r="M32" s="371"/>
      <c r="N32" s="372"/>
      <c r="O32" s="372"/>
      <c r="P32" s="373"/>
    </row>
    <row r="33" spans="1:16" ht="12" customHeight="1">
      <c r="A33" s="366"/>
      <c r="B33" s="323" t="str">
        <f>IF(A33&gt;0,CONCATENATE((VLOOKUP($A33,Inscription!$A$12:$G$91,3,FALSE)),"   ",(VLOOKUP($A33,Inscription!$A$12:$G$91,4,FALSE)))," ")</f>
        <v> </v>
      </c>
      <c r="C33" s="322" t="str">
        <f>IF(A33&gt;0,(VLOOKUP($A33,Inscription!$A$12:$G$91,5,FALSE))," ")</f>
        <v> </v>
      </c>
      <c r="D33" s="332"/>
      <c r="E33" s="332"/>
      <c r="F33" s="332"/>
      <c r="G33" s="332"/>
      <c r="H33" s="332"/>
      <c r="I33" s="332"/>
      <c r="J33" s="332"/>
      <c r="K33" s="332"/>
      <c r="L33" s="323"/>
      <c r="M33" s="368"/>
      <c r="N33" s="369"/>
      <c r="O33" s="369"/>
      <c r="P33" s="370"/>
    </row>
    <row r="34" spans="1:16" ht="12" customHeight="1">
      <c r="A34" s="367"/>
      <c r="B34" s="365" t="str">
        <f>IF(A34&gt;0,(VLOOKUP($C34,Inscription!$A$12:$G$91,3,FALSE))," ")</f>
        <v> </v>
      </c>
      <c r="C34" s="363" t="str">
        <f>IF(A33&gt;0,(VLOOKUP($A33,Inscription!$A$12:$G$91,7,FALSE))," ")</f>
        <v> </v>
      </c>
      <c r="D34" s="364"/>
      <c r="E34" s="364"/>
      <c r="F34" s="364"/>
      <c r="G34" s="364"/>
      <c r="H34" s="364"/>
      <c r="I34" s="364"/>
      <c r="J34" s="364"/>
      <c r="K34" s="364"/>
      <c r="L34" s="365"/>
      <c r="M34" s="371"/>
      <c r="N34" s="372"/>
      <c r="O34" s="372"/>
      <c r="P34" s="373"/>
    </row>
    <row r="35" spans="1:16" ht="12" customHeight="1">
      <c r="A35" s="366"/>
      <c r="B35" s="323" t="str">
        <f>IF(A35&gt;0,CONCATENATE((VLOOKUP($A35,Inscription!$A$12:$G$91,3,FALSE)),"   ",(VLOOKUP($A35,Inscription!$A$12:$G$91,4,FALSE)))," ")</f>
        <v> </v>
      </c>
      <c r="C35" s="322" t="str">
        <f>IF(A35&gt;0,(VLOOKUP($A35,Inscription!$A$12:$G$91,5,FALSE))," ")</f>
        <v> </v>
      </c>
      <c r="D35" s="332"/>
      <c r="E35" s="332"/>
      <c r="F35" s="332"/>
      <c r="G35" s="332"/>
      <c r="H35" s="332"/>
      <c r="I35" s="332"/>
      <c r="J35" s="332"/>
      <c r="K35" s="332"/>
      <c r="L35" s="323"/>
      <c r="M35" s="368"/>
      <c r="N35" s="369"/>
      <c r="O35" s="369"/>
      <c r="P35" s="370"/>
    </row>
    <row r="36" spans="1:16" ht="12" customHeight="1">
      <c r="A36" s="367"/>
      <c r="B36" s="365" t="str">
        <f>IF(A36&gt;0,(VLOOKUP($C36,Inscription!$A$12:$G$91,3,FALSE))," ")</f>
        <v> </v>
      </c>
      <c r="C36" s="363" t="str">
        <f>IF(A35&gt;0,(VLOOKUP($A35,Inscription!$A$12:$G$91,7,FALSE))," ")</f>
        <v> </v>
      </c>
      <c r="D36" s="364"/>
      <c r="E36" s="364"/>
      <c r="F36" s="364"/>
      <c r="G36" s="364"/>
      <c r="H36" s="364"/>
      <c r="I36" s="364"/>
      <c r="J36" s="364"/>
      <c r="K36" s="364"/>
      <c r="L36" s="365"/>
      <c r="M36" s="371"/>
      <c r="N36" s="372"/>
      <c r="O36" s="372"/>
      <c r="P36" s="373"/>
    </row>
    <row r="37" spans="1:16" ht="6.75" customHeight="1">
      <c r="A37" s="126"/>
      <c r="B37" s="126"/>
      <c r="C37" s="126"/>
      <c r="D37" s="126"/>
      <c r="E37" s="126"/>
      <c r="F37" s="126"/>
      <c r="G37" s="126"/>
      <c r="H37" s="126"/>
      <c r="I37" s="126"/>
      <c r="J37" s="126"/>
      <c r="K37" s="126"/>
      <c r="L37" s="126"/>
      <c r="M37" s="201"/>
      <c r="N37" s="201"/>
      <c r="O37" s="201"/>
      <c r="P37" s="201"/>
    </row>
    <row r="38" spans="1:16" ht="12.75" customHeight="1">
      <c r="A38" s="380" t="s">
        <v>115</v>
      </c>
      <c r="B38" s="380"/>
      <c r="C38" s="380"/>
      <c r="D38" s="380"/>
      <c r="E38" s="380"/>
      <c r="F38" s="380"/>
      <c r="G38" s="380"/>
      <c r="H38" s="380"/>
      <c r="I38" s="380"/>
      <c r="J38" s="380"/>
      <c r="K38" s="380"/>
      <c r="L38" s="380"/>
      <c r="M38" s="380"/>
      <c r="N38" s="380"/>
      <c r="O38" s="380"/>
      <c r="P38" s="380"/>
    </row>
    <row r="39" spans="1:16" ht="24.75" customHeight="1">
      <c r="A39" s="171" t="s">
        <v>59</v>
      </c>
      <c r="B39" s="171" t="s">
        <v>379</v>
      </c>
      <c r="C39" s="171" t="s">
        <v>116</v>
      </c>
      <c r="D39" s="374">
        <v>42071</v>
      </c>
      <c r="E39" s="375"/>
      <c r="F39" s="375"/>
      <c r="G39" s="375"/>
      <c r="H39" s="375"/>
      <c r="I39" s="375"/>
      <c r="J39" s="375"/>
      <c r="K39" s="375"/>
      <c r="L39" s="375"/>
      <c r="M39" s="171">
        <v>2015</v>
      </c>
      <c r="N39" s="171"/>
      <c r="O39" s="202"/>
      <c r="P39" s="202"/>
    </row>
    <row r="40" spans="1:16" ht="12.75">
      <c r="A40" s="322" t="s">
        <v>214</v>
      </c>
      <c r="B40" s="323"/>
      <c r="C40" s="322" t="s">
        <v>215</v>
      </c>
      <c r="D40" s="332"/>
      <c r="E40" s="332"/>
      <c r="F40" s="332"/>
      <c r="G40" s="332"/>
      <c r="H40" s="332"/>
      <c r="I40" s="332"/>
      <c r="J40" s="332"/>
      <c r="K40" s="332"/>
      <c r="L40" s="332"/>
      <c r="M40" s="323"/>
      <c r="N40" s="181" t="s">
        <v>216</v>
      </c>
      <c r="O40" s="322" t="s">
        <v>217</v>
      </c>
      <c r="P40" s="323"/>
    </row>
    <row r="41" spans="1:16" ht="12.75">
      <c r="A41" s="330" t="s">
        <v>389</v>
      </c>
      <c r="B41" s="331"/>
      <c r="C41" s="330" t="s">
        <v>398</v>
      </c>
      <c r="D41" s="333"/>
      <c r="E41" s="333"/>
      <c r="F41" s="333"/>
      <c r="G41" s="333"/>
      <c r="H41" s="333"/>
      <c r="I41" s="333"/>
      <c r="J41" s="333"/>
      <c r="K41" s="333"/>
      <c r="L41" s="333"/>
      <c r="M41" s="331"/>
      <c r="N41" s="209" t="s">
        <v>391</v>
      </c>
      <c r="O41" s="324"/>
      <c r="P41" s="325"/>
    </row>
    <row r="42" spans="1:16" ht="12.75">
      <c r="A42" s="203"/>
      <c r="B42" s="204"/>
      <c r="C42" s="203"/>
      <c r="D42" s="125"/>
      <c r="E42" s="125"/>
      <c r="F42" s="125"/>
      <c r="G42" s="125"/>
      <c r="H42" s="125"/>
      <c r="I42" s="125"/>
      <c r="J42" s="125"/>
      <c r="K42" s="125"/>
      <c r="L42" s="125"/>
      <c r="M42" s="204"/>
      <c r="N42" s="208"/>
      <c r="O42" s="324"/>
      <c r="P42" s="325"/>
    </row>
    <row r="43" spans="1:16" ht="12.75">
      <c r="A43" s="205"/>
      <c r="B43" s="206"/>
      <c r="C43" s="205"/>
      <c r="D43" s="207"/>
      <c r="E43" s="207"/>
      <c r="F43" s="207"/>
      <c r="G43" s="207"/>
      <c r="H43" s="207"/>
      <c r="I43" s="207"/>
      <c r="J43" s="207"/>
      <c r="K43" s="207"/>
      <c r="L43" s="207"/>
      <c r="M43" s="206"/>
      <c r="N43" s="182"/>
      <c r="O43" s="326"/>
      <c r="P43" s="327"/>
    </row>
  </sheetData>
  <sheetProtection/>
  <mergeCells count="109">
    <mergeCell ref="A38:P38"/>
    <mergeCell ref="P12:P13"/>
    <mergeCell ref="C13:L13"/>
    <mergeCell ref="A35:A36"/>
    <mergeCell ref="B35:B36"/>
    <mergeCell ref="C35:L35"/>
    <mergeCell ref="M35:P36"/>
    <mergeCell ref="C36:L36"/>
    <mergeCell ref="A12:A13"/>
    <mergeCell ref="B12:B13"/>
    <mergeCell ref="N12:N13"/>
    <mergeCell ref="A31:A32"/>
    <mergeCell ref="B31:B32"/>
    <mergeCell ref="C31:L31"/>
    <mergeCell ref="M31:P32"/>
    <mergeCell ref="O12:O13"/>
    <mergeCell ref="M17:P18"/>
    <mergeCell ref="M27:P28"/>
    <mergeCell ref="B29:B30"/>
    <mergeCell ref="B33:B34"/>
    <mergeCell ref="C33:L33"/>
    <mergeCell ref="M33:P34"/>
    <mergeCell ref="C34:L34"/>
    <mergeCell ref="M16:P16"/>
    <mergeCell ref="C17:L17"/>
    <mergeCell ref="M19:P20"/>
    <mergeCell ref="M21:P22"/>
    <mergeCell ref="M23:P24"/>
    <mergeCell ref="A16:K16"/>
    <mergeCell ref="D39:L39"/>
    <mergeCell ref="A25:A26"/>
    <mergeCell ref="B25:B26"/>
    <mergeCell ref="C29:L29"/>
    <mergeCell ref="B27:B28"/>
    <mergeCell ref="C27:L27"/>
    <mergeCell ref="C28:L28"/>
    <mergeCell ref="C32:L32"/>
    <mergeCell ref="A27:A28"/>
    <mergeCell ref="A29:A30"/>
    <mergeCell ref="A33:A34"/>
    <mergeCell ref="M25:P26"/>
    <mergeCell ref="C25:L25"/>
    <mergeCell ref="C26:L26"/>
    <mergeCell ref="C21:L21"/>
    <mergeCell ref="C22:L22"/>
    <mergeCell ref="A21:A22"/>
    <mergeCell ref="B21:B22"/>
    <mergeCell ref="M29:P30"/>
    <mergeCell ref="C30:L30"/>
    <mergeCell ref="A23:A24"/>
    <mergeCell ref="B23:B24"/>
    <mergeCell ref="C23:L23"/>
    <mergeCell ref="C24:L24"/>
    <mergeCell ref="A17:A18"/>
    <mergeCell ref="B17:B18"/>
    <mergeCell ref="C18:L18"/>
    <mergeCell ref="A19:A20"/>
    <mergeCell ref="B19:B20"/>
    <mergeCell ref="C12:L12"/>
    <mergeCell ref="C19:L19"/>
    <mergeCell ref="C20:L20"/>
    <mergeCell ref="P14:P15"/>
    <mergeCell ref="O14:O15"/>
    <mergeCell ref="O10:O11"/>
    <mergeCell ref="P10:P11"/>
    <mergeCell ref="C10:L10"/>
    <mergeCell ref="C11:L11"/>
    <mergeCell ref="M12:M13"/>
    <mergeCell ref="A14:A15"/>
    <mergeCell ref="B14:B15"/>
    <mergeCell ref="M14:M15"/>
    <mergeCell ref="N14:N15"/>
    <mergeCell ref="C14:L14"/>
    <mergeCell ref="C15:L15"/>
    <mergeCell ref="C3:L3"/>
    <mergeCell ref="C4:L4"/>
    <mergeCell ref="P8:P9"/>
    <mergeCell ref="O8:O9"/>
    <mergeCell ref="A8:A9"/>
    <mergeCell ref="B8:B9"/>
    <mergeCell ref="C8:L8"/>
    <mergeCell ref="C9:L9"/>
    <mergeCell ref="B6:B7"/>
    <mergeCell ref="M10:M11"/>
    <mergeCell ref="N10:N11"/>
    <mergeCell ref="M8:M9"/>
    <mergeCell ref="N8:N9"/>
    <mergeCell ref="A10:A11"/>
    <mergeCell ref="B10:B11"/>
    <mergeCell ref="C5:L5"/>
    <mergeCell ref="O1:P2"/>
    <mergeCell ref="M6:M7"/>
    <mergeCell ref="N6:N7"/>
    <mergeCell ref="O6:O7"/>
    <mergeCell ref="P6:P7"/>
    <mergeCell ref="M1:N1"/>
    <mergeCell ref="A2:N2"/>
    <mergeCell ref="E1:J1"/>
    <mergeCell ref="A6:A7"/>
    <mergeCell ref="O40:P40"/>
    <mergeCell ref="O41:P43"/>
    <mergeCell ref="C1:D1"/>
    <mergeCell ref="K1:L1"/>
    <mergeCell ref="A40:B40"/>
    <mergeCell ref="A41:B41"/>
    <mergeCell ref="C40:M40"/>
    <mergeCell ref="C41:M41"/>
    <mergeCell ref="C6:L6"/>
    <mergeCell ref="C7:L7"/>
  </mergeCells>
  <printOptions horizontalCentered="1" verticalCentered="1"/>
  <pageMargins left="0" right="0" top="0" bottom="0" header="0" footer="0"/>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Feuil12">
    <tabColor rgb="FF00B0F0"/>
  </sheetPr>
  <dimension ref="A1:M113"/>
  <sheetViews>
    <sheetView showGridLines="0" showZeros="0" zoomScalePageLayoutView="0" workbookViewId="0" topLeftCell="A1">
      <selection activeCell="L108" sqref="L108"/>
    </sheetView>
  </sheetViews>
  <sheetFormatPr defaultColWidth="11.421875" defaultRowHeight="12.75"/>
  <cols>
    <col min="1" max="1" width="16.28125" style="135" customWidth="1"/>
    <col min="2" max="3" width="9.421875" style="135" customWidth="1"/>
    <col min="4" max="4" width="5.7109375" style="135" customWidth="1"/>
    <col min="5" max="5" width="9.421875" style="135" customWidth="1"/>
    <col min="6" max="6" width="8.00390625" style="135" customWidth="1"/>
    <col min="7" max="7" width="4.57421875" style="135" customWidth="1"/>
    <col min="8" max="8" width="1.421875" style="135" customWidth="1"/>
    <col min="9" max="9" width="8.00390625" style="135" customWidth="1"/>
    <col min="10" max="10" width="4.57421875" style="135" customWidth="1"/>
    <col min="11" max="11" width="1.421875" style="135" customWidth="1"/>
    <col min="12" max="12" width="8.00390625" style="135" customWidth="1"/>
    <col min="13" max="13" width="4.57421875" style="135" customWidth="1"/>
    <col min="14" max="16384" width="11.421875" style="135" customWidth="1"/>
  </cols>
  <sheetData>
    <row r="1" spans="1:13" ht="18.75">
      <c r="A1" s="381" t="s">
        <v>66</v>
      </c>
      <c r="B1" s="381"/>
      <c r="C1" s="381"/>
      <c r="D1" s="381"/>
      <c r="E1" s="381"/>
      <c r="F1" s="381"/>
      <c r="G1" s="381"/>
      <c r="H1" s="381"/>
      <c r="I1" s="381"/>
      <c r="J1" s="381"/>
      <c r="K1" s="381"/>
      <c r="L1" s="381"/>
      <c r="M1" s="381"/>
    </row>
    <row r="2" spans="1:13" ht="18.75">
      <c r="A2" s="381" t="s">
        <v>220</v>
      </c>
      <c r="B2" s="381"/>
      <c r="C2" s="381"/>
      <c r="D2" s="381"/>
      <c r="E2" s="381"/>
      <c r="F2" s="381"/>
      <c r="G2" s="381"/>
      <c r="H2" s="381"/>
      <c r="I2" s="381"/>
      <c r="J2" s="381"/>
      <c r="K2" s="381"/>
      <c r="L2" s="381"/>
      <c r="M2" s="381"/>
    </row>
    <row r="3" spans="1:13" ht="12.75" customHeight="1">
      <c r="A3" s="381" t="s">
        <v>67</v>
      </c>
      <c r="B3" s="381"/>
      <c r="C3" s="381"/>
      <c r="D3" s="381"/>
      <c r="E3" s="381"/>
      <c r="F3" s="381"/>
      <c r="G3" s="381"/>
      <c r="H3" s="381"/>
      <c r="I3" s="381"/>
      <c r="J3" s="381"/>
      <c r="K3" s="381"/>
      <c r="L3" s="381"/>
      <c r="M3" s="381"/>
    </row>
    <row r="4" spans="1:13" ht="14.25">
      <c r="A4" s="382" t="s">
        <v>153</v>
      </c>
      <c r="B4" s="382"/>
      <c r="C4" s="382"/>
      <c r="D4" s="382"/>
      <c r="E4" s="382"/>
      <c r="F4" s="382"/>
      <c r="G4" s="382"/>
      <c r="H4" s="382"/>
      <c r="I4" s="382"/>
      <c r="J4" s="382"/>
      <c r="K4" s="382"/>
      <c r="L4" s="382"/>
      <c r="M4" s="382"/>
    </row>
    <row r="5" spans="1:13" ht="15" customHeight="1">
      <c r="A5" s="383" t="s">
        <v>67</v>
      </c>
      <c r="B5" s="383"/>
      <c r="C5" s="383"/>
      <c r="D5" s="383"/>
      <c r="E5" s="383"/>
      <c r="F5" s="383"/>
      <c r="G5" s="383"/>
      <c r="H5" s="383"/>
      <c r="I5" s="383"/>
      <c r="J5" s="383"/>
      <c r="K5" s="383"/>
      <c r="L5" s="383"/>
      <c r="M5" s="383"/>
    </row>
    <row r="6" spans="1:13" ht="14.25">
      <c r="A6" s="137" t="s">
        <v>68</v>
      </c>
      <c r="B6" s="138"/>
      <c r="C6" s="138"/>
      <c r="D6" s="138"/>
      <c r="E6" s="138"/>
      <c r="F6" s="138"/>
      <c r="G6" s="138"/>
      <c r="H6" s="138"/>
      <c r="I6" s="138"/>
      <c r="J6" s="138"/>
      <c r="K6" s="138"/>
      <c r="L6" s="138"/>
      <c r="M6" s="138"/>
    </row>
    <row r="7" spans="1:13" ht="14.25">
      <c r="A7" s="139"/>
      <c r="B7" s="138"/>
      <c r="C7" s="138"/>
      <c r="D7" s="138"/>
      <c r="E7" s="138"/>
      <c r="F7" s="138"/>
      <c r="G7" s="138"/>
      <c r="H7" s="138"/>
      <c r="I7" s="138"/>
      <c r="J7" s="138"/>
      <c r="K7" s="138"/>
      <c r="L7" s="138"/>
      <c r="M7" s="138"/>
    </row>
    <row r="8" spans="1:13" ht="12.75" customHeight="1">
      <c r="A8" s="384" t="s">
        <v>154</v>
      </c>
      <c r="B8" s="384"/>
      <c r="C8" s="384"/>
      <c r="D8" s="385" t="str">
        <f>Inscription!$D$1</f>
        <v>RONDE PAYS D'AIX</v>
      </c>
      <c r="E8" s="385"/>
      <c r="F8" s="385"/>
      <c r="G8" s="385"/>
      <c r="H8" s="385"/>
      <c r="I8" s="385"/>
      <c r="J8" s="385"/>
      <c r="K8" s="385"/>
      <c r="L8" s="385"/>
      <c r="M8" s="385"/>
    </row>
    <row r="9" spans="1:13" ht="6" customHeight="1">
      <c r="A9" s="141"/>
      <c r="B9" s="141"/>
      <c r="C9" s="141"/>
      <c r="D9" s="141"/>
      <c r="E9" s="138"/>
      <c r="F9" s="138"/>
      <c r="G9" s="138"/>
      <c r="H9" s="138"/>
      <c r="I9" s="138"/>
      <c r="J9" s="138"/>
      <c r="K9" s="138"/>
      <c r="L9" s="138"/>
      <c r="M9" s="138"/>
    </row>
    <row r="10" spans="1:13" ht="12.75" customHeight="1">
      <c r="A10" s="140" t="s">
        <v>76</v>
      </c>
      <c r="B10" s="160">
        <f>Inscription!$D$4</f>
        <v>42071</v>
      </c>
      <c r="C10" s="142"/>
      <c r="D10" s="140" t="s">
        <v>77</v>
      </c>
      <c r="E10" s="386" t="str">
        <f>Inscription!$D$2</f>
        <v>AIX EN PROVENCE</v>
      </c>
      <c r="F10" s="386"/>
      <c r="G10" s="386"/>
      <c r="H10" s="386"/>
      <c r="I10" s="386"/>
      <c r="J10" s="386"/>
      <c r="K10" s="161"/>
      <c r="L10" s="140" t="s">
        <v>78</v>
      </c>
      <c r="M10" s="162">
        <f>Inscription!$G$2</f>
        <v>13</v>
      </c>
    </row>
    <row r="11" spans="1:13" ht="6" customHeight="1">
      <c r="A11" s="141"/>
      <c r="B11" s="141"/>
      <c r="C11" s="141"/>
      <c r="D11" s="141"/>
      <c r="E11" s="138"/>
      <c r="F11" s="138"/>
      <c r="G11" s="138"/>
      <c r="H11" s="138"/>
      <c r="I11" s="138"/>
      <c r="J11" s="138"/>
      <c r="K11" s="138"/>
      <c r="L11" s="138"/>
      <c r="M11" s="138"/>
    </row>
    <row r="12" spans="1:13" ht="12.75" customHeight="1">
      <c r="A12" s="384" t="s">
        <v>79</v>
      </c>
      <c r="B12" s="384"/>
      <c r="C12" s="384"/>
      <c r="D12" s="385" t="str">
        <f>Inscription!$D$3</f>
        <v>AVC Aix En Provence</v>
      </c>
      <c r="E12" s="385"/>
      <c r="F12" s="385"/>
      <c r="G12" s="385"/>
      <c r="H12" s="385"/>
      <c r="I12" s="385"/>
      <c r="J12" s="385"/>
      <c r="K12" s="385"/>
      <c r="L12" s="385"/>
      <c r="M12" s="385"/>
    </row>
    <row r="13" spans="1:13" ht="6" customHeight="1">
      <c r="A13" s="141"/>
      <c r="B13" s="141"/>
      <c r="C13" s="141"/>
      <c r="D13" s="143"/>
      <c r="E13" s="138"/>
      <c r="F13" s="138"/>
      <c r="G13" s="138"/>
      <c r="H13" s="138"/>
      <c r="I13" s="138"/>
      <c r="J13" s="138"/>
      <c r="K13" s="138"/>
      <c r="L13" s="138"/>
      <c r="M13" s="138"/>
    </row>
    <row r="14" spans="1:13" ht="12.75" customHeight="1">
      <c r="A14" s="384" t="s">
        <v>155</v>
      </c>
      <c r="B14" s="384"/>
      <c r="C14" s="384"/>
      <c r="D14" s="387" t="str">
        <f>Inscription!$D$5</f>
        <v>CAT 2-3-J</v>
      </c>
      <c r="E14" s="387"/>
      <c r="F14" s="387"/>
      <c r="G14" s="387"/>
      <c r="H14" s="387"/>
      <c r="I14" s="387"/>
      <c r="J14" s="387"/>
      <c r="K14" s="387"/>
      <c r="L14" s="144"/>
      <c r="M14" s="144"/>
    </row>
    <row r="15" ht="6" customHeight="1">
      <c r="A15" s="145"/>
    </row>
    <row r="16" spans="2:12" ht="12.75">
      <c r="B16" s="388" t="s">
        <v>156</v>
      </c>
      <c r="C16" s="388"/>
      <c r="D16" s="163">
        <f>Inscription!$D$8</f>
        <v>80</v>
      </c>
      <c r="E16" s="388" t="s">
        <v>157</v>
      </c>
      <c r="F16" s="388"/>
      <c r="G16" s="163">
        <f>Inscription!$F$8</f>
        <v>0</v>
      </c>
      <c r="H16" s="147"/>
      <c r="I16" s="388" t="s">
        <v>158</v>
      </c>
      <c r="J16" s="388"/>
      <c r="K16" s="146"/>
      <c r="L16" s="163">
        <f>CLASSEMENT!$I$2</f>
        <v>42</v>
      </c>
    </row>
    <row r="17" ht="6" customHeight="1">
      <c r="A17" s="148"/>
    </row>
    <row r="18" spans="2:12" ht="12.75">
      <c r="B18" s="389" t="s">
        <v>80</v>
      </c>
      <c r="C18" s="389"/>
      <c r="D18" s="389"/>
      <c r="E18" s="390">
        <f>'FEUILLE RESULTATS'!$M$8</f>
        <v>40.5</v>
      </c>
      <c r="F18" s="390"/>
      <c r="G18" s="389" t="s">
        <v>81</v>
      </c>
      <c r="H18" s="389"/>
      <c r="I18" s="389"/>
      <c r="J18" s="391" t="str">
        <f>'FEUILLE RESULTATS'!$N$10</f>
        <v>1.09.00</v>
      </c>
      <c r="K18" s="391"/>
      <c r="L18" s="391"/>
    </row>
    <row r="19" spans="1:12" ht="12.75">
      <c r="A19" s="164"/>
      <c r="B19" s="165"/>
      <c r="C19" s="165"/>
      <c r="D19" s="165"/>
      <c r="E19" s="166"/>
      <c r="F19" s="166"/>
      <c r="G19" s="165"/>
      <c r="H19" s="165"/>
      <c r="I19" s="165"/>
      <c r="J19" s="167"/>
      <c r="K19" s="167"/>
      <c r="L19" s="167"/>
    </row>
    <row r="20" spans="1:12" ht="12.75">
      <c r="A20" s="164" t="s">
        <v>202</v>
      </c>
      <c r="B20" s="165"/>
      <c r="C20" s="165"/>
      <c r="D20" s="165"/>
      <c r="E20" s="166"/>
      <c r="F20" s="152" t="s">
        <v>174</v>
      </c>
      <c r="G20" s="168"/>
      <c r="H20" s="138"/>
      <c r="I20" s="152" t="s">
        <v>175</v>
      </c>
      <c r="J20" s="168"/>
      <c r="K20" s="167"/>
      <c r="L20" s="167"/>
    </row>
    <row r="21" spans="1:12" ht="12.75">
      <c r="A21" s="164"/>
      <c r="B21" s="164" t="s">
        <v>203</v>
      </c>
      <c r="C21" s="165"/>
      <c r="D21" s="162">
        <f>Inscription!C6</f>
        <v>0</v>
      </c>
      <c r="E21" s="135" t="s">
        <v>204</v>
      </c>
      <c r="F21" s="152"/>
      <c r="G21" s="155"/>
      <c r="H21" s="153"/>
      <c r="I21" s="154"/>
      <c r="J21" s="155"/>
      <c r="K21" s="167"/>
      <c r="L21" s="167"/>
    </row>
    <row r="22" spans="1:12" ht="6" customHeight="1">
      <c r="A22" s="164"/>
      <c r="B22" s="165"/>
      <c r="C22" s="165"/>
      <c r="D22" s="165"/>
      <c r="E22" s="166"/>
      <c r="F22" s="152"/>
      <c r="G22" s="155"/>
      <c r="H22" s="153"/>
      <c r="I22" s="154"/>
      <c r="J22" s="155"/>
      <c r="K22" s="167"/>
      <c r="L22" s="167"/>
    </row>
    <row r="23" spans="1:12" ht="12.75">
      <c r="A23" s="164" t="s">
        <v>205</v>
      </c>
      <c r="B23" s="165"/>
      <c r="C23" s="165"/>
      <c r="D23" s="165"/>
      <c r="E23" s="166"/>
      <c r="F23" s="152" t="s">
        <v>174</v>
      </c>
      <c r="G23" s="168"/>
      <c r="H23" s="138"/>
      <c r="I23" s="152" t="s">
        <v>175</v>
      </c>
      <c r="J23" s="168"/>
      <c r="K23" s="167"/>
      <c r="L23" s="167"/>
    </row>
    <row r="24" ht="12.75">
      <c r="A24" s="148"/>
    </row>
    <row r="25" spans="1:13" ht="15" customHeight="1">
      <c r="A25" s="149" t="s">
        <v>159</v>
      </c>
      <c r="B25" s="136"/>
      <c r="C25" s="136"/>
      <c r="D25" s="136"/>
      <c r="E25" s="136"/>
      <c r="F25" s="136"/>
      <c r="G25" s="136"/>
      <c r="H25" s="136"/>
      <c r="I25" s="136"/>
      <c r="J25" s="136"/>
      <c r="K25" s="136"/>
      <c r="L25" s="136"/>
      <c r="M25" s="136"/>
    </row>
    <row r="26" spans="1:13" ht="15" customHeight="1">
      <c r="A26" s="150"/>
      <c r="B26" s="392" t="s">
        <v>160</v>
      </c>
      <c r="C26" s="393"/>
      <c r="D26" s="393"/>
      <c r="E26" s="394"/>
      <c r="F26" s="392" t="s">
        <v>161</v>
      </c>
      <c r="G26" s="393"/>
      <c r="H26" s="393"/>
      <c r="I26" s="393"/>
      <c r="J26" s="393"/>
      <c r="K26" s="394"/>
      <c r="L26" s="392" t="s">
        <v>162</v>
      </c>
      <c r="M26" s="394"/>
    </row>
    <row r="27" spans="1:13" ht="15" customHeight="1">
      <c r="A27" s="150" t="s">
        <v>163</v>
      </c>
      <c r="B27" s="395" t="str">
        <f>'ETAT RESULT'!$D24</f>
        <v>BOUSQUET Lucien</v>
      </c>
      <c r="C27" s="396"/>
      <c r="D27" s="396"/>
      <c r="E27" s="397"/>
      <c r="F27" s="395" t="str">
        <f>'ETAT RESULT'!$F24</f>
        <v>OCP Club Neutre</v>
      </c>
      <c r="G27" s="396"/>
      <c r="H27" s="396"/>
      <c r="I27" s="396"/>
      <c r="J27" s="396"/>
      <c r="K27" s="397"/>
      <c r="L27" s="395" t="str">
        <f>'ETAT RESULT'!$H24</f>
        <v>FED</v>
      </c>
      <c r="M27" s="397"/>
    </row>
    <row r="28" spans="1:13" ht="15" customHeight="1">
      <c r="A28" s="150" t="s">
        <v>164</v>
      </c>
      <c r="B28" s="395" t="str">
        <f>'ETAT RESULT'!$D25</f>
        <v>CANU Marie-Antoinette</v>
      </c>
      <c r="C28" s="396"/>
      <c r="D28" s="396"/>
      <c r="E28" s="397"/>
      <c r="F28" s="395" t="str">
        <f>'ETAT RESULT'!$F25</f>
        <v>H.C. AUBAGNE</v>
      </c>
      <c r="G28" s="396"/>
      <c r="H28" s="396"/>
      <c r="I28" s="396"/>
      <c r="J28" s="396"/>
      <c r="K28" s="397"/>
      <c r="L28" s="395" t="str">
        <f>'ETAT RESULT'!$H25</f>
        <v>FED</v>
      </c>
      <c r="M28" s="397"/>
    </row>
    <row r="29" spans="1:13" ht="15" customHeight="1">
      <c r="A29" s="150" t="s">
        <v>165</v>
      </c>
      <c r="B29" s="395" t="str">
        <f>'ETAT RESULT'!$D26</f>
        <v>CANU Cyril</v>
      </c>
      <c r="C29" s="396"/>
      <c r="D29" s="396"/>
      <c r="E29" s="397"/>
      <c r="F29" s="395" t="str">
        <f>'ETAT RESULT'!$F26</f>
        <v>OCP Club Neutre</v>
      </c>
      <c r="G29" s="396"/>
      <c r="H29" s="396"/>
      <c r="I29" s="396"/>
      <c r="J29" s="396"/>
      <c r="K29" s="397"/>
      <c r="L29" s="395" t="str">
        <f>'ETAT RESULT'!$H26</f>
        <v>FED</v>
      </c>
      <c r="M29" s="397"/>
    </row>
    <row r="30" spans="1:13" ht="15" customHeight="1">
      <c r="A30" s="150" t="s">
        <v>94</v>
      </c>
      <c r="B30" s="395" t="str">
        <f>'ETAT RESULT'!$D28</f>
        <v>CANU Cyril</v>
      </c>
      <c r="C30" s="396"/>
      <c r="D30" s="396"/>
      <c r="E30" s="397"/>
      <c r="F30" s="395" t="str">
        <f>'ETAT RESULT'!$F28</f>
        <v>OCP Club Neutre</v>
      </c>
      <c r="G30" s="396"/>
      <c r="H30" s="396"/>
      <c r="I30" s="396"/>
      <c r="J30" s="396"/>
      <c r="K30" s="397"/>
      <c r="L30" s="395" t="str">
        <f>'ETAT RESULT'!$H28</f>
        <v>FED</v>
      </c>
      <c r="M30" s="397"/>
    </row>
    <row r="31" spans="1:13" ht="15" customHeight="1">
      <c r="A31" s="150" t="s">
        <v>166</v>
      </c>
      <c r="B31" s="395">
        <f>'ETAT RESULT'!$D29</f>
        <v>0</v>
      </c>
      <c r="C31" s="396"/>
      <c r="D31" s="396"/>
      <c r="E31" s="397"/>
      <c r="F31" s="395">
        <f>'ETAT RESULT'!$F29</f>
        <v>0</v>
      </c>
      <c r="G31" s="396"/>
      <c r="H31" s="396"/>
      <c r="I31" s="396"/>
      <c r="J31" s="396"/>
      <c r="K31" s="397"/>
      <c r="L31" s="395">
        <f>'ETAT RESULT'!$H29</f>
        <v>0</v>
      </c>
      <c r="M31" s="397"/>
    </row>
    <row r="32" spans="1:13" ht="15" customHeight="1">
      <c r="A32" s="150" t="s">
        <v>167</v>
      </c>
      <c r="B32" s="395"/>
      <c r="C32" s="396"/>
      <c r="D32" s="396"/>
      <c r="E32" s="397"/>
      <c r="F32" s="395"/>
      <c r="G32" s="396"/>
      <c r="H32" s="396"/>
      <c r="I32" s="396"/>
      <c r="J32" s="396"/>
      <c r="K32" s="397"/>
      <c r="L32" s="395"/>
      <c r="M32" s="397"/>
    </row>
    <row r="33" spans="1:13" ht="15" customHeight="1">
      <c r="A33" s="150" t="s">
        <v>96</v>
      </c>
      <c r="B33" s="395" t="str">
        <f>'ETAT RESULT'!$D30</f>
        <v>BOUSQUET Lucien</v>
      </c>
      <c r="C33" s="396"/>
      <c r="D33" s="396"/>
      <c r="E33" s="397"/>
      <c r="F33" s="395" t="str">
        <f>'ETAT RESULT'!$F30</f>
        <v>OCP Club Neutre</v>
      </c>
      <c r="G33" s="396"/>
      <c r="H33" s="396"/>
      <c r="I33" s="396"/>
      <c r="J33" s="396"/>
      <c r="K33" s="397"/>
      <c r="L33" s="395" t="str">
        <f>'ETAT RESULT'!$H30</f>
        <v>REG</v>
      </c>
      <c r="M33" s="397"/>
    </row>
    <row r="34" spans="1:13" ht="6" customHeight="1">
      <c r="A34" s="403"/>
      <c r="B34" s="403"/>
      <c r="C34" s="403"/>
      <c r="D34" s="403"/>
      <c r="E34" s="403"/>
      <c r="F34" s="403"/>
      <c r="G34" s="403"/>
      <c r="H34" s="403"/>
      <c r="I34" s="403"/>
      <c r="J34" s="403"/>
      <c r="K34" s="403"/>
      <c r="L34" s="403"/>
      <c r="M34" s="403"/>
    </row>
    <row r="35" spans="1:13" ht="15" customHeight="1">
      <c r="A35" s="169" t="s">
        <v>206</v>
      </c>
      <c r="B35" s="136"/>
      <c r="C35" s="136"/>
      <c r="D35" s="136"/>
      <c r="E35" s="136"/>
      <c r="F35" s="152" t="s">
        <v>174</v>
      </c>
      <c r="G35" s="168"/>
      <c r="H35" s="138"/>
      <c r="I35" s="152" t="s">
        <v>175</v>
      </c>
      <c r="J35" s="168"/>
      <c r="K35" s="136"/>
      <c r="L35" s="136"/>
      <c r="M35" s="136"/>
    </row>
    <row r="36" spans="1:13" ht="15" customHeight="1">
      <c r="A36" s="383"/>
      <c r="B36" s="383"/>
      <c r="C36" s="383"/>
      <c r="D36" s="383"/>
      <c r="E36" s="383"/>
      <c r="F36" s="383"/>
      <c r="G36" s="383"/>
      <c r="H36" s="383"/>
      <c r="I36" s="383"/>
      <c r="J36" s="383"/>
      <c r="K36" s="383"/>
      <c r="L36" s="383"/>
      <c r="M36" s="383"/>
    </row>
    <row r="37" spans="1:13" ht="15" customHeight="1">
      <c r="A37" s="137" t="s">
        <v>69</v>
      </c>
      <c r="B37" s="138"/>
      <c r="C37" s="138"/>
      <c r="D37" s="138"/>
      <c r="E37" s="138"/>
      <c r="F37" s="138"/>
      <c r="G37" s="138"/>
      <c r="H37" s="138"/>
      <c r="J37" s="151" t="s">
        <v>168</v>
      </c>
      <c r="K37" s="138"/>
      <c r="L37" s="138"/>
      <c r="M37" s="138"/>
    </row>
    <row r="38" spans="1:13" ht="15" customHeight="1">
      <c r="A38" s="138" t="s">
        <v>207</v>
      </c>
      <c r="B38" s="138"/>
      <c r="C38" s="138"/>
      <c r="D38" s="138"/>
      <c r="E38" s="138"/>
      <c r="F38" s="152" t="s">
        <v>174</v>
      </c>
      <c r="G38" s="168"/>
      <c r="H38" s="138"/>
      <c r="I38" s="152" t="s">
        <v>175</v>
      </c>
      <c r="J38" s="168"/>
      <c r="K38" s="138"/>
      <c r="L38" s="138"/>
      <c r="M38" s="138"/>
    </row>
    <row r="39" spans="1:13" ht="6" customHeight="1">
      <c r="A39" s="137"/>
      <c r="B39" s="138"/>
      <c r="C39" s="138"/>
      <c r="D39" s="138"/>
      <c r="E39" s="138"/>
      <c r="F39" s="138"/>
      <c r="G39" s="138"/>
      <c r="H39" s="138"/>
      <c r="J39" s="151"/>
      <c r="K39" s="138"/>
      <c r="L39" s="138"/>
      <c r="M39" s="138"/>
    </row>
    <row r="40" spans="1:13" ht="15" customHeight="1">
      <c r="A40" s="138" t="s">
        <v>169</v>
      </c>
      <c r="B40" s="138"/>
      <c r="C40" s="138"/>
      <c r="D40" s="138"/>
      <c r="E40" s="138"/>
      <c r="F40" s="152" t="s">
        <v>170</v>
      </c>
      <c r="G40" s="168"/>
      <c r="H40" s="138"/>
      <c r="I40" s="152" t="s">
        <v>171</v>
      </c>
      <c r="J40" s="168"/>
      <c r="K40" s="138"/>
      <c r="L40" s="152" t="s">
        <v>172</v>
      </c>
      <c r="M40" s="168"/>
    </row>
    <row r="41" spans="2:13" s="153" customFormat="1" ht="6" customHeight="1">
      <c r="B41" s="154"/>
      <c r="C41" s="154"/>
      <c r="D41" s="155"/>
      <c r="E41" s="154"/>
      <c r="F41" s="154"/>
      <c r="G41" s="155"/>
      <c r="H41" s="138"/>
      <c r="I41" s="154"/>
      <c r="J41" s="154"/>
      <c r="K41" s="138"/>
      <c r="L41" s="155"/>
      <c r="M41" s="154"/>
    </row>
    <row r="42" spans="1:13" ht="15" customHeight="1">
      <c r="A42" s="138" t="s">
        <v>173</v>
      </c>
      <c r="F42" s="152" t="s">
        <v>174</v>
      </c>
      <c r="G42" s="168"/>
      <c r="H42" s="138"/>
      <c r="I42" s="152" t="s">
        <v>175</v>
      </c>
      <c r="J42" s="168"/>
      <c r="K42" s="138"/>
      <c r="L42" s="152"/>
      <c r="M42" s="152"/>
    </row>
    <row r="43" spans="2:13" ht="6" customHeight="1">
      <c r="B43" s="138"/>
      <c r="C43" s="138"/>
      <c r="F43" s="152"/>
      <c r="G43" s="152"/>
      <c r="H43" s="138"/>
      <c r="I43" s="152"/>
      <c r="J43" s="152"/>
      <c r="K43" s="138"/>
      <c r="L43" s="152"/>
      <c r="M43" s="152"/>
    </row>
    <row r="44" spans="1:13" ht="14.25">
      <c r="A44" s="156" t="s">
        <v>176</v>
      </c>
      <c r="B44" s="138"/>
      <c r="F44" s="152"/>
      <c r="G44" s="152"/>
      <c r="H44" s="138"/>
      <c r="I44" s="152"/>
      <c r="J44" s="152"/>
      <c r="K44" s="138"/>
      <c r="L44" s="152"/>
      <c r="M44" s="152"/>
    </row>
    <row r="45" spans="1:13" ht="15" customHeight="1">
      <c r="A45" s="138" t="s">
        <v>177</v>
      </c>
      <c r="B45" s="138"/>
      <c r="C45" s="138"/>
      <c r="D45" s="138"/>
      <c r="E45" s="138"/>
      <c r="F45" s="152" t="s">
        <v>174</v>
      </c>
      <c r="G45" s="168"/>
      <c r="H45" s="138"/>
      <c r="I45" s="152" t="s">
        <v>175</v>
      </c>
      <c r="J45" s="168"/>
      <c r="K45" s="138"/>
      <c r="L45" s="152"/>
      <c r="M45" s="152"/>
    </row>
    <row r="46" spans="1:13" ht="6" customHeight="1">
      <c r="A46" s="138"/>
      <c r="B46" s="138"/>
      <c r="C46" s="138"/>
      <c r="D46" s="138"/>
      <c r="E46" s="138"/>
      <c r="F46" s="152"/>
      <c r="G46" s="152"/>
      <c r="H46" s="138"/>
      <c r="I46" s="152"/>
      <c r="J46" s="152"/>
      <c r="K46" s="138"/>
      <c r="L46" s="152"/>
      <c r="M46" s="152"/>
    </row>
    <row r="47" spans="1:13" ht="15" customHeight="1">
      <c r="A47" s="138" t="s">
        <v>208</v>
      </c>
      <c r="B47" s="138"/>
      <c r="C47" s="138"/>
      <c r="D47" s="138"/>
      <c r="E47" s="138"/>
      <c r="F47" s="152" t="s">
        <v>174</v>
      </c>
      <c r="G47" s="168"/>
      <c r="H47" s="138"/>
      <c r="I47" s="152" t="s">
        <v>175</v>
      </c>
      <c r="J47" s="168"/>
      <c r="K47" s="153"/>
      <c r="L47" s="152"/>
      <c r="M47" s="152"/>
    </row>
    <row r="48" spans="1:13" ht="6" customHeight="1">
      <c r="A48" s="137"/>
      <c r="B48" s="138"/>
      <c r="C48" s="138"/>
      <c r="D48" s="138"/>
      <c r="E48" s="138"/>
      <c r="F48" s="152"/>
      <c r="G48" s="152"/>
      <c r="H48" s="138"/>
      <c r="I48" s="152"/>
      <c r="J48" s="152"/>
      <c r="K48" s="138"/>
      <c r="L48" s="152"/>
      <c r="M48" s="152"/>
    </row>
    <row r="49" spans="1:13" ht="15" customHeight="1">
      <c r="A49" s="138" t="s">
        <v>178</v>
      </c>
      <c r="B49" s="138"/>
      <c r="C49" s="138"/>
      <c r="D49" s="138"/>
      <c r="E49" s="138"/>
      <c r="F49" s="152" t="s">
        <v>174</v>
      </c>
      <c r="G49" s="168"/>
      <c r="H49" s="138"/>
      <c r="I49" s="152" t="s">
        <v>175</v>
      </c>
      <c r="J49" s="168"/>
      <c r="K49" s="138"/>
      <c r="L49" s="152"/>
      <c r="M49" s="152"/>
    </row>
    <row r="50" spans="1:13" ht="6" customHeight="1">
      <c r="A50" s="137"/>
      <c r="B50" s="138"/>
      <c r="C50" s="138"/>
      <c r="D50" s="138"/>
      <c r="E50" s="138"/>
      <c r="F50" s="152"/>
      <c r="G50" s="152"/>
      <c r="H50" s="138"/>
      <c r="I50" s="152"/>
      <c r="J50" s="152"/>
      <c r="K50" s="138"/>
      <c r="L50" s="152"/>
      <c r="M50" s="152"/>
    </row>
    <row r="51" spans="1:13" ht="15" customHeight="1">
      <c r="A51" s="138" t="s">
        <v>209</v>
      </c>
      <c r="B51" s="138"/>
      <c r="C51" s="138"/>
      <c r="D51" s="138"/>
      <c r="E51" s="138"/>
      <c r="F51" s="152" t="s">
        <v>174</v>
      </c>
      <c r="G51" s="168"/>
      <c r="H51" s="138"/>
      <c r="I51" s="152" t="s">
        <v>175</v>
      </c>
      <c r="J51" s="168"/>
      <c r="K51" s="138"/>
      <c r="L51" s="152"/>
      <c r="M51" s="152"/>
    </row>
    <row r="52" spans="1:13" ht="6" customHeight="1">
      <c r="A52" s="138"/>
      <c r="B52" s="138"/>
      <c r="C52" s="138"/>
      <c r="D52" s="138"/>
      <c r="E52" s="138"/>
      <c r="F52" s="152"/>
      <c r="G52" s="152"/>
      <c r="H52" s="138"/>
      <c r="I52" s="152"/>
      <c r="J52" s="152"/>
      <c r="K52" s="138"/>
      <c r="L52" s="152"/>
      <c r="M52" s="152"/>
    </row>
    <row r="53" spans="1:13" ht="15" customHeight="1">
      <c r="A53" s="138" t="s">
        <v>179</v>
      </c>
      <c r="B53" s="138"/>
      <c r="C53" s="138"/>
      <c r="D53" s="138"/>
      <c r="E53" s="138"/>
      <c r="F53" s="152" t="s">
        <v>174</v>
      </c>
      <c r="G53" s="168"/>
      <c r="H53" s="138"/>
      <c r="I53" s="152" t="s">
        <v>175</v>
      </c>
      <c r="J53" s="168"/>
      <c r="K53" s="138"/>
      <c r="L53" s="152"/>
      <c r="M53" s="152"/>
    </row>
    <row r="54" spans="1:13" ht="6" customHeight="1">
      <c r="A54" s="138"/>
      <c r="B54" s="138"/>
      <c r="C54" s="138"/>
      <c r="D54" s="138"/>
      <c r="E54" s="138"/>
      <c r="F54" s="152"/>
      <c r="G54" s="152"/>
      <c r="H54" s="138"/>
      <c r="I54" s="152"/>
      <c r="J54" s="152"/>
      <c r="K54" s="138"/>
      <c r="L54" s="152"/>
      <c r="M54" s="152"/>
    </row>
    <row r="55" spans="1:13" ht="15" customHeight="1">
      <c r="A55" s="138" t="s">
        <v>210</v>
      </c>
      <c r="B55" s="138"/>
      <c r="C55" s="138"/>
      <c r="D55" s="138"/>
      <c r="E55" s="138"/>
      <c r="F55" s="152" t="s">
        <v>174</v>
      </c>
      <c r="G55" s="168"/>
      <c r="H55" s="138"/>
      <c r="I55" s="152" t="s">
        <v>175</v>
      </c>
      <c r="J55" s="168"/>
      <c r="K55" s="138"/>
      <c r="L55" s="152"/>
      <c r="M55" s="152"/>
    </row>
    <row r="56" spans="1:13" ht="6" customHeight="1">
      <c r="A56" s="138"/>
      <c r="B56" s="138"/>
      <c r="C56" s="138"/>
      <c r="D56" s="138"/>
      <c r="E56" s="138"/>
      <c r="F56" s="152"/>
      <c r="G56" s="152"/>
      <c r="H56" s="138"/>
      <c r="I56" s="152"/>
      <c r="J56" s="152"/>
      <c r="K56" s="138"/>
      <c r="L56" s="152"/>
      <c r="M56" s="152"/>
    </row>
    <row r="57" spans="1:13" ht="15" customHeight="1">
      <c r="A57" s="138" t="s">
        <v>180</v>
      </c>
      <c r="B57" s="138"/>
      <c r="C57" s="138"/>
      <c r="D57" s="138"/>
      <c r="E57" s="138"/>
      <c r="F57" s="152" t="s">
        <v>174</v>
      </c>
      <c r="G57" s="168"/>
      <c r="H57" s="138"/>
      <c r="I57" s="152" t="s">
        <v>175</v>
      </c>
      <c r="J57" s="168"/>
      <c r="K57" s="138"/>
      <c r="L57" s="152"/>
      <c r="M57" s="152"/>
    </row>
    <row r="58" spans="1:13" ht="6" customHeight="1">
      <c r="A58" s="138"/>
      <c r="B58" s="138"/>
      <c r="C58" s="138"/>
      <c r="D58" s="138"/>
      <c r="E58" s="138"/>
      <c r="F58" s="152"/>
      <c r="G58" s="155"/>
      <c r="H58" s="153"/>
      <c r="I58" s="154"/>
      <c r="J58" s="155"/>
      <c r="K58" s="138"/>
      <c r="L58" s="152"/>
      <c r="M58" s="152"/>
    </row>
    <row r="59" spans="1:13" ht="15" customHeight="1">
      <c r="A59" s="138" t="s">
        <v>181</v>
      </c>
      <c r="B59" s="138"/>
      <c r="C59" s="138"/>
      <c r="D59" s="138"/>
      <c r="E59" s="138"/>
      <c r="F59" s="152" t="s">
        <v>174</v>
      </c>
      <c r="G59" s="168"/>
      <c r="H59" s="138"/>
      <c r="I59" s="152" t="s">
        <v>175</v>
      </c>
      <c r="J59" s="168"/>
      <c r="K59" s="138"/>
      <c r="L59" s="152"/>
      <c r="M59" s="152"/>
    </row>
    <row r="60" spans="1:13" ht="6" customHeight="1">
      <c r="A60" s="138"/>
      <c r="B60" s="138"/>
      <c r="C60" s="138"/>
      <c r="D60" s="138"/>
      <c r="E60" s="138"/>
      <c r="F60" s="152"/>
      <c r="G60" s="152"/>
      <c r="H60" s="138"/>
      <c r="I60" s="152"/>
      <c r="J60" s="152"/>
      <c r="K60" s="138"/>
      <c r="L60" s="152"/>
      <c r="M60" s="152"/>
    </row>
    <row r="61" spans="1:13" ht="15" customHeight="1">
      <c r="A61" s="138" t="s">
        <v>182</v>
      </c>
      <c r="B61" s="138"/>
      <c r="C61" s="138"/>
      <c r="D61" s="138"/>
      <c r="E61" s="138"/>
      <c r="F61" s="152" t="s">
        <v>174</v>
      </c>
      <c r="G61" s="168"/>
      <c r="H61" s="138"/>
      <c r="I61" s="152" t="s">
        <v>175</v>
      </c>
      <c r="J61" s="168"/>
      <c r="K61" s="138"/>
      <c r="L61" s="152"/>
      <c r="M61" s="152"/>
    </row>
    <row r="62" spans="1:13" ht="6" customHeight="1">
      <c r="A62" s="138"/>
      <c r="B62" s="138"/>
      <c r="C62" s="138"/>
      <c r="D62" s="138"/>
      <c r="E62" s="138"/>
      <c r="F62" s="152"/>
      <c r="G62" s="152"/>
      <c r="H62" s="138"/>
      <c r="I62" s="152"/>
      <c r="J62" s="152"/>
      <c r="K62" s="138"/>
      <c r="L62" s="152"/>
      <c r="M62" s="152"/>
    </row>
    <row r="63" spans="1:13" ht="15" customHeight="1">
      <c r="A63" s="138" t="s">
        <v>183</v>
      </c>
      <c r="B63" s="138"/>
      <c r="C63" s="138"/>
      <c r="D63" s="138"/>
      <c r="E63" s="138"/>
      <c r="F63" s="152" t="s">
        <v>174</v>
      </c>
      <c r="G63" s="168"/>
      <c r="H63" s="138"/>
      <c r="I63" s="152" t="s">
        <v>175</v>
      </c>
      <c r="J63" s="168"/>
      <c r="K63" s="138"/>
      <c r="L63" s="152"/>
      <c r="M63" s="152"/>
    </row>
    <row r="64" spans="1:13" ht="6" customHeight="1">
      <c r="A64" s="138"/>
      <c r="B64" s="138"/>
      <c r="C64" s="138"/>
      <c r="D64" s="138"/>
      <c r="E64" s="138"/>
      <c r="F64" s="152"/>
      <c r="G64" s="152"/>
      <c r="H64" s="138"/>
      <c r="I64" s="152"/>
      <c r="J64" s="152"/>
      <c r="K64" s="138"/>
      <c r="L64" s="152"/>
      <c r="M64" s="152"/>
    </row>
    <row r="65" spans="1:13" ht="15" customHeight="1">
      <c r="A65" s="138" t="s">
        <v>184</v>
      </c>
      <c r="B65" s="138"/>
      <c r="C65" s="138"/>
      <c r="D65" s="138"/>
      <c r="E65" s="138"/>
      <c r="F65" s="152" t="s">
        <v>174</v>
      </c>
      <c r="G65" s="168"/>
      <c r="H65" s="138"/>
      <c r="I65" s="152" t="s">
        <v>175</v>
      </c>
      <c r="J65" s="168"/>
      <c r="K65" s="138"/>
      <c r="L65" s="152"/>
      <c r="M65" s="152"/>
    </row>
    <row r="66" spans="1:13" ht="6" customHeight="1">
      <c r="A66" s="138"/>
      <c r="B66" s="138"/>
      <c r="C66" s="138"/>
      <c r="D66" s="138"/>
      <c r="E66" s="138"/>
      <c r="F66" s="152"/>
      <c r="G66" s="152"/>
      <c r="H66" s="138"/>
      <c r="I66" s="152"/>
      <c r="J66" s="152"/>
      <c r="K66" s="138"/>
      <c r="L66" s="152"/>
      <c r="M66" s="152"/>
    </row>
    <row r="67" spans="1:13" ht="15" customHeight="1">
      <c r="A67" s="138" t="s">
        <v>185</v>
      </c>
      <c r="B67" s="138"/>
      <c r="C67" s="138"/>
      <c r="D67" s="138"/>
      <c r="E67" s="138"/>
      <c r="F67" s="152" t="s">
        <v>186</v>
      </c>
      <c r="G67" s="168"/>
      <c r="H67" s="138"/>
      <c r="I67" s="152">
        <v>1</v>
      </c>
      <c r="J67" s="168"/>
      <c r="K67" s="138"/>
      <c r="L67" s="152">
        <v>2</v>
      </c>
      <c r="M67" s="168"/>
    </row>
    <row r="68" spans="1:13" ht="6" customHeight="1">
      <c r="A68" s="138"/>
      <c r="B68" s="138"/>
      <c r="C68" s="138"/>
      <c r="D68" s="138"/>
      <c r="E68" s="138"/>
      <c r="F68" s="152"/>
      <c r="G68" s="152"/>
      <c r="H68" s="138"/>
      <c r="I68" s="152"/>
      <c r="J68" s="152"/>
      <c r="K68" s="138"/>
      <c r="L68" s="152"/>
      <c r="M68" s="152"/>
    </row>
    <row r="69" spans="1:13" ht="15" customHeight="1">
      <c r="A69" s="138" t="s">
        <v>187</v>
      </c>
      <c r="B69" s="138"/>
      <c r="C69" s="138"/>
      <c r="D69" s="138"/>
      <c r="E69" s="138"/>
      <c r="F69" s="152" t="s">
        <v>174</v>
      </c>
      <c r="G69" s="168"/>
      <c r="H69" s="138"/>
      <c r="I69" s="152" t="s">
        <v>175</v>
      </c>
      <c r="J69" s="168"/>
      <c r="K69" s="138"/>
      <c r="L69" s="152"/>
      <c r="M69" s="152"/>
    </row>
    <row r="70" spans="1:13" ht="6" customHeight="1">
      <c r="A70" s="138"/>
      <c r="B70" s="138"/>
      <c r="C70" s="138"/>
      <c r="D70" s="138"/>
      <c r="E70" s="138"/>
      <c r="F70" s="152"/>
      <c r="G70" s="155"/>
      <c r="H70" s="153"/>
      <c r="I70" s="154"/>
      <c r="J70" s="155"/>
      <c r="K70" s="138"/>
      <c r="L70" s="152"/>
      <c r="M70" s="152"/>
    </row>
    <row r="71" spans="1:13" ht="15" customHeight="1">
      <c r="A71" s="157" t="s">
        <v>188</v>
      </c>
      <c r="B71" s="138"/>
      <c r="C71" s="138"/>
      <c r="D71" s="138"/>
      <c r="E71" s="138"/>
      <c r="F71" s="152" t="s">
        <v>170</v>
      </c>
      <c r="G71" s="168"/>
      <c r="H71" s="138"/>
      <c r="I71" s="152" t="s">
        <v>171</v>
      </c>
      <c r="J71" s="168"/>
      <c r="K71" s="138"/>
      <c r="L71" s="152" t="s">
        <v>172</v>
      </c>
      <c r="M71" s="168"/>
    </row>
    <row r="72" spans="1:13" ht="6" customHeight="1">
      <c r="A72" s="138"/>
      <c r="B72" s="138"/>
      <c r="C72" s="138"/>
      <c r="D72" s="138"/>
      <c r="E72" s="138"/>
      <c r="F72" s="138"/>
      <c r="G72" s="138"/>
      <c r="H72" s="138"/>
      <c r="I72" s="138"/>
      <c r="J72" s="138"/>
      <c r="K72" s="138"/>
      <c r="L72" s="138"/>
      <c r="M72" s="138"/>
    </row>
    <row r="73" spans="1:13" ht="15" customHeight="1">
      <c r="A73" s="138" t="s">
        <v>189</v>
      </c>
      <c r="B73" s="138"/>
      <c r="C73" s="138"/>
      <c r="D73" s="138"/>
      <c r="E73" s="138"/>
      <c r="F73" s="152" t="s">
        <v>170</v>
      </c>
      <c r="G73" s="168"/>
      <c r="H73" s="138"/>
      <c r="I73" s="152" t="s">
        <v>171</v>
      </c>
      <c r="J73" s="168"/>
      <c r="K73" s="138"/>
      <c r="L73" s="152" t="s">
        <v>172</v>
      </c>
      <c r="M73" s="168"/>
    </row>
    <row r="74" spans="1:13" ht="6" customHeight="1">
      <c r="A74" s="138"/>
      <c r="B74" s="138"/>
      <c r="C74" s="138"/>
      <c r="D74" s="138"/>
      <c r="E74" s="138"/>
      <c r="F74" s="152"/>
      <c r="G74" s="155"/>
      <c r="H74" s="153"/>
      <c r="I74" s="154"/>
      <c r="J74" s="155"/>
      <c r="K74" s="153"/>
      <c r="L74" s="154"/>
      <c r="M74" s="155"/>
    </row>
    <row r="75" spans="1:13" ht="15" customHeight="1">
      <c r="A75" s="138" t="s">
        <v>190</v>
      </c>
      <c r="B75" s="138"/>
      <c r="C75" s="138"/>
      <c r="D75" s="138"/>
      <c r="E75" s="138"/>
      <c r="F75" s="152" t="s">
        <v>170</v>
      </c>
      <c r="G75" s="168"/>
      <c r="H75" s="138"/>
      <c r="I75" s="152" t="s">
        <v>171</v>
      </c>
      <c r="J75" s="168"/>
      <c r="K75" s="138"/>
      <c r="L75" s="152" t="s">
        <v>172</v>
      </c>
      <c r="M75" s="168"/>
    </row>
    <row r="76" spans="1:13" ht="6" customHeight="1">
      <c r="A76" s="138"/>
      <c r="B76" s="138"/>
      <c r="C76" s="138"/>
      <c r="D76" s="138"/>
      <c r="E76" s="138"/>
      <c r="F76" s="138"/>
      <c r="G76" s="138"/>
      <c r="H76" s="138"/>
      <c r="I76" s="138"/>
      <c r="J76" s="138"/>
      <c r="K76" s="138"/>
      <c r="L76" s="138"/>
      <c r="M76" s="138"/>
    </row>
    <row r="77" spans="1:13" ht="15" customHeight="1">
      <c r="A77" s="156" t="s">
        <v>191</v>
      </c>
      <c r="B77" s="138"/>
      <c r="C77" s="138"/>
      <c r="D77" s="138"/>
      <c r="E77" s="138"/>
      <c r="F77" s="138"/>
      <c r="G77" s="138"/>
      <c r="H77" s="138"/>
      <c r="I77" s="138"/>
      <c r="J77" s="138"/>
      <c r="K77" s="138"/>
      <c r="L77" s="138"/>
      <c r="M77" s="138"/>
    </row>
    <row r="78" spans="1:13" ht="15" customHeight="1">
      <c r="A78" s="138" t="s">
        <v>192</v>
      </c>
      <c r="B78" s="138"/>
      <c r="C78" s="138"/>
      <c r="D78" s="138"/>
      <c r="E78" s="138"/>
      <c r="F78" s="152" t="s">
        <v>170</v>
      </c>
      <c r="G78" s="168"/>
      <c r="H78" s="138"/>
      <c r="I78" s="152" t="s">
        <v>171</v>
      </c>
      <c r="J78" s="168"/>
      <c r="K78" s="138"/>
      <c r="L78" s="152" t="s">
        <v>172</v>
      </c>
      <c r="M78" s="168"/>
    </row>
    <row r="79" spans="1:13" ht="6" customHeight="1">
      <c r="A79" s="138"/>
      <c r="B79" s="138"/>
      <c r="C79" s="138"/>
      <c r="D79" s="138"/>
      <c r="E79" s="138"/>
      <c r="F79" s="138"/>
      <c r="G79" s="138"/>
      <c r="H79" s="138"/>
      <c r="I79" s="138"/>
      <c r="J79" s="138"/>
      <c r="K79" s="138"/>
      <c r="L79" s="138"/>
      <c r="M79" s="138"/>
    </row>
    <row r="80" spans="1:13" ht="15" customHeight="1">
      <c r="A80" s="138" t="s">
        <v>193</v>
      </c>
      <c r="B80" s="138"/>
      <c r="C80" s="138"/>
      <c r="D80" s="138"/>
      <c r="E80" s="138"/>
      <c r="F80" s="138"/>
      <c r="G80" s="138"/>
      <c r="H80" s="138"/>
      <c r="I80" s="138"/>
      <c r="J80" s="138"/>
      <c r="K80" s="138"/>
      <c r="L80" s="138"/>
      <c r="M80" s="138"/>
    </row>
    <row r="81" spans="1:13" ht="15" customHeight="1">
      <c r="A81" s="157" t="s">
        <v>194</v>
      </c>
      <c r="B81" s="138"/>
      <c r="C81" s="138"/>
      <c r="D81" s="138"/>
      <c r="E81" s="138"/>
      <c r="F81" s="162"/>
      <c r="G81" s="138"/>
      <c r="H81" s="138"/>
      <c r="I81" s="138"/>
      <c r="J81" s="138"/>
      <c r="K81" s="138"/>
      <c r="L81" s="138"/>
      <c r="M81" s="138"/>
    </row>
    <row r="82" spans="1:13" ht="6" customHeight="1">
      <c r="A82" s="157"/>
      <c r="B82" s="138"/>
      <c r="C82" s="138"/>
      <c r="D82" s="138"/>
      <c r="E82" s="138"/>
      <c r="F82" s="153"/>
      <c r="G82" s="138"/>
      <c r="H82" s="138"/>
      <c r="I82" s="138"/>
      <c r="J82" s="138"/>
      <c r="K82" s="138"/>
      <c r="L82" s="138"/>
      <c r="M82" s="138"/>
    </row>
    <row r="83" spans="1:13" ht="15" customHeight="1">
      <c r="A83" s="157" t="s">
        <v>195</v>
      </c>
      <c r="B83" s="138"/>
      <c r="C83" s="138"/>
      <c r="D83" s="138"/>
      <c r="E83" s="138"/>
      <c r="F83" s="162"/>
      <c r="G83" s="138"/>
      <c r="H83" s="138"/>
      <c r="I83" s="138"/>
      <c r="J83" s="138"/>
      <c r="K83" s="138"/>
      <c r="L83" s="138"/>
      <c r="M83" s="138"/>
    </row>
    <row r="84" spans="1:13" ht="6" customHeight="1">
      <c r="A84" s="138"/>
      <c r="B84" s="138"/>
      <c r="C84" s="138"/>
      <c r="D84" s="138"/>
      <c r="E84" s="138"/>
      <c r="F84" s="138"/>
      <c r="G84" s="138"/>
      <c r="H84" s="138"/>
      <c r="I84" s="138"/>
      <c r="J84" s="138"/>
      <c r="K84" s="138"/>
      <c r="L84" s="138"/>
      <c r="M84" s="138"/>
    </row>
    <row r="85" spans="1:13" ht="15" customHeight="1">
      <c r="A85" s="138" t="s">
        <v>196</v>
      </c>
      <c r="B85" s="138"/>
      <c r="C85" s="138"/>
      <c r="D85" s="138"/>
      <c r="E85" s="138"/>
      <c r="F85" s="152" t="s">
        <v>170</v>
      </c>
      <c r="G85" s="168"/>
      <c r="H85" s="138"/>
      <c r="I85" s="152" t="s">
        <v>171</v>
      </c>
      <c r="J85" s="168"/>
      <c r="K85" s="138"/>
      <c r="L85" s="152" t="s">
        <v>172</v>
      </c>
      <c r="M85" s="168"/>
    </row>
    <row r="86" spans="1:13" ht="6" customHeight="1">
      <c r="A86" s="138"/>
      <c r="B86" s="138"/>
      <c r="C86" s="138"/>
      <c r="D86" s="138"/>
      <c r="E86" s="138"/>
      <c r="F86" s="138"/>
      <c r="G86" s="138"/>
      <c r="H86" s="138"/>
      <c r="I86" s="138"/>
      <c r="J86" s="138"/>
      <c r="K86" s="138"/>
      <c r="L86" s="138"/>
      <c r="M86" s="138"/>
    </row>
    <row r="87" spans="1:13" ht="15" customHeight="1">
      <c r="A87" s="156" t="s">
        <v>197</v>
      </c>
      <c r="B87" s="138"/>
      <c r="C87" s="138"/>
      <c r="D87" s="138"/>
      <c r="E87" s="138"/>
      <c r="F87" s="138"/>
      <c r="G87" s="138"/>
      <c r="H87" s="138"/>
      <c r="I87" s="138"/>
      <c r="J87" s="138"/>
      <c r="K87" s="138"/>
      <c r="L87" s="138"/>
      <c r="M87" s="138"/>
    </row>
    <row r="88" spans="1:13" ht="15" customHeight="1">
      <c r="A88" s="138" t="s">
        <v>211</v>
      </c>
      <c r="B88" s="138"/>
      <c r="C88" s="138"/>
      <c r="D88" s="138"/>
      <c r="E88" s="138"/>
      <c r="F88" s="152" t="s">
        <v>170</v>
      </c>
      <c r="G88" s="168"/>
      <c r="H88" s="138"/>
      <c r="I88" s="152" t="s">
        <v>171</v>
      </c>
      <c r="J88" s="168"/>
      <c r="K88" s="138"/>
      <c r="L88" s="152" t="s">
        <v>172</v>
      </c>
      <c r="M88" s="168"/>
    </row>
    <row r="89" spans="1:13" ht="6" customHeight="1">
      <c r="A89" s="138"/>
      <c r="B89" s="138"/>
      <c r="C89" s="138"/>
      <c r="D89" s="138"/>
      <c r="E89" s="138"/>
      <c r="F89" s="138"/>
      <c r="G89" s="138"/>
      <c r="H89" s="138"/>
      <c r="I89" s="138"/>
      <c r="J89" s="138"/>
      <c r="K89" s="138"/>
      <c r="L89" s="138"/>
      <c r="M89" s="138"/>
    </row>
    <row r="90" spans="1:13" ht="15" customHeight="1">
      <c r="A90" s="138" t="s">
        <v>198</v>
      </c>
      <c r="B90" s="138"/>
      <c r="C90" s="138"/>
      <c r="D90" s="138"/>
      <c r="E90" s="138"/>
      <c r="F90" s="152" t="s">
        <v>174</v>
      </c>
      <c r="G90" s="168"/>
      <c r="H90" s="138"/>
      <c r="I90" s="152" t="s">
        <v>175</v>
      </c>
      <c r="J90" s="168"/>
      <c r="K90" s="138"/>
      <c r="L90" s="138"/>
      <c r="M90" s="138"/>
    </row>
    <row r="91" spans="1:13" ht="6" customHeight="1">
      <c r="A91" s="138"/>
      <c r="B91" s="138"/>
      <c r="C91" s="138"/>
      <c r="D91" s="138"/>
      <c r="E91" s="138"/>
      <c r="F91" s="138"/>
      <c r="G91" s="138"/>
      <c r="H91" s="138"/>
      <c r="I91" s="138"/>
      <c r="J91" s="138"/>
      <c r="K91" s="138"/>
      <c r="L91" s="138"/>
      <c r="M91" s="138"/>
    </row>
    <row r="92" spans="1:13" ht="15" customHeight="1">
      <c r="A92" s="138" t="s">
        <v>199</v>
      </c>
      <c r="B92" s="138"/>
      <c r="C92" s="138"/>
      <c r="D92" s="138"/>
      <c r="E92" s="138"/>
      <c r="F92" s="152" t="s">
        <v>174</v>
      </c>
      <c r="G92" s="168"/>
      <c r="H92" s="138"/>
      <c r="I92" s="152" t="s">
        <v>175</v>
      </c>
      <c r="J92" s="168"/>
      <c r="K92" s="138"/>
      <c r="L92" s="138"/>
      <c r="M92" s="138"/>
    </row>
    <row r="93" spans="1:13" ht="6" customHeight="1">
      <c r="A93" s="138"/>
      <c r="B93" s="138"/>
      <c r="C93" s="138"/>
      <c r="D93" s="138"/>
      <c r="E93" s="138"/>
      <c r="F93" s="138"/>
      <c r="G93" s="138"/>
      <c r="H93" s="138"/>
      <c r="I93" s="138"/>
      <c r="J93" s="138"/>
      <c r="K93" s="138"/>
      <c r="L93" s="138"/>
      <c r="M93" s="138"/>
    </row>
    <row r="94" spans="1:13" ht="15" customHeight="1">
      <c r="A94" s="138"/>
      <c r="B94" s="138"/>
      <c r="C94" s="138"/>
      <c r="D94" s="138"/>
      <c r="E94" s="138"/>
      <c r="F94" s="138"/>
      <c r="G94" s="138"/>
      <c r="H94" s="138"/>
      <c r="I94" s="138"/>
      <c r="J94" s="138"/>
      <c r="K94" s="138"/>
      <c r="L94" s="138"/>
      <c r="M94" s="138"/>
    </row>
    <row r="95" spans="1:13" ht="28.5" customHeight="1">
      <c r="A95" s="398" t="s">
        <v>200</v>
      </c>
      <c r="B95" s="398"/>
      <c r="C95" s="398"/>
      <c r="D95" s="398"/>
      <c r="E95" s="398"/>
      <c r="F95" s="398"/>
      <c r="G95" s="398"/>
      <c r="H95" s="398"/>
      <c r="I95" s="398"/>
      <c r="J95" s="398"/>
      <c r="K95" s="398"/>
      <c r="L95" s="398"/>
      <c r="M95" s="398"/>
    </row>
    <row r="96" spans="1:13" ht="75" customHeight="1">
      <c r="A96" s="399"/>
      <c r="B96" s="399"/>
      <c r="C96" s="399"/>
      <c r="D96" s="399"/>
      <c r="E96" s="399"/>
      <c r="F96" s="399"/>
      <c r="G96" s="399"/>
      <c r="H96" s="399"/>
      <c r="I96" s="399"/>
      <c r="J96" s="399"/>
      <c r="K96" s="399"/>
      <c r="L96" s="399"/>
      <c r="M96" s="399"/>
    </row>
    <row r="97" spans="1:13" ht="15" customHeight="1">
      <c r="A97" s="138"/>
      <c r="B97" s="138"/>
      <c r="C97" s="138"/>
      <c r="D97" s="138"/>
      <c r="E97" s="138"/>
      <c r="F97" s="138"/>
      <c r="G97" s="138"/>
      <c r="H97" s="138"/>
      <c r="I97" s="138"/>
      <c r="J97" s="138"/>
      <c r="K97" s="138"/>
      <c r="L97" s="138"/>
      <c r="M97" s="138"/>
    </row>
    <row r="98" spans="1:13" ht="15" customHeight="1">
      <c r="A98" s="400" t="s">
        <v>201</v>
      </c>
      <c r="B98" s="400"/>
      <c r="C98" s="400"/>
      <c r="D98" s="400"/>
      <c r="E98" s="400"/>
      <c r="F98" s="400"/>
      <c r="G98" s="400"/>
      <c r="H98" s="400"/>
      <c r="I98" s="400"/>
      <c r="J98" s="400"/>
      <c r="K98" s="400"/>
      <c r="L98" s="400"/>
      <c r="M98" s="400"/>
    </row>
    <row r="99" spans="1:13" ht="75" customHeight="1">
      <c r="A99" s="399"/>
      <c r="B99" s="399"/>
      <c r="C99" s="399"/>
      <c r="D99" s="399"/>
      <c r="E99" s="399"/>
      <c r="F99" s="399"/>
      <c r="G99" s="399"/>
      <c r="H99" s="399"/>
      <c r="I99" s="399"/>
      <c r="J99" s="399"/>
      <c r="K99" s="399"/>
      <c r="L99" s="399"/>
      <c r="M99" s="399"/>
    </row>
    <row r="100" spans="1:13" ht="15" customHeight="1">
      <c r="A100" s="138"/>
      <c r="B100" s="138"/>
      <c r="C100" s="138"/>
      <c r="D100" s="138"/>
      <c r="E100" s="138"/>
      <c r="F100" s="138"/>
      <c r="G100" s="138"/>
      <c r="H100" s="138"/>
      <c r="I100" s="138"/>
      <c r="J100" s="138"/>
      <c r="K100" s="138"/>
      <c r="L100" s="138"/>
      <c r="M100" s="138"/>
    </row>
    <row r="101" spans="1:13" ht="14.25">
      <c r="A101" s="138"/>
      <c r="B101" s="138"/>
      <c r="C101" s="138"/>
      <c r="D101" s="138"/>
      <c r="E101" s="138"/>
      <c r="F101" s="138"/>
      <c r="G101" s="138"/>
      <c r="H101" s="138"/>
      <c r="I101" s="158" t="s">
        <v>76</v>
      </c>
      <c r="J101" s="401">
        <f>Inscription!D4</f>
        <v>42071</v>
      </c>
      <c r="K101" s="401"/>
      <c r="L101" s="401"/>
      <c r="M101" s="401"/>
    </row>
    <row r="102" spans="1:11" ht="14.25">
      <c r="A102" s="139"/>
      <c r="B102" s="138"/>
      <c r="C102" s="138"/>
      <c r="D102" s="138"/>
      <c r="E102" s="138"/>
      <c r="F102" s="138"/>
      <c r="G102" s="138"/>
      <c r="H102" s="138"/>
      <c r="I102" s="138"/>
      <c r="J102" s="138"/>
      <c r="K102" s="138"/>
    </row>
    <row r="103" spans="1:11" ht="14.25">
      <c r="A103" s="138"/>
      <c r="B103" s="138"/>
      <c r="C103" s="138"/>
      <c r="D103" s="138"/>
      <c r="E103" s="138"/>
      <c r="F103" s="138"/>
      <c r="G103" s="138"/>
      <c r="H103" s="138"/>
      <c r="I103" s="158" t="s">
        <v>70</v>
      </c>
      <c r="J103" s="138"/>
      <c r="K103" s="138"/>
    </row>
    <row r="104" spans="1:11" ht="14.25">
      <c r="A104" s="139"/>
      <c r="B104" s="138"/>
      <c r="C104" s="138"/>
      <c r="D104" s="138"/>
      <c r="E104" s="138"/>
      <c r="F104" s="138"/>
      <c r="G104" s="138"/>
      <c r="H104" s="138"/>
      <c r="I104" s="138"/>
      <c r="J104" s="138"/>
      <c r="K104" s="138"/>
    </row>
    <row r="105" spans="1:11" ht="14.25">
      <c r="A105" s="139"/>
      <c r="B105" s="138"/>
      <c r="C105" s="138"/>
      <c r="D105" s="138"/>
      <c r="E105" s="138"/>
      <c r="F105" s="138"/>
      <c r="G105" s="138"/>
      <c r="H105" s="138"/>
      <c r="I105" s="138"/>
      <c r="J105" s="138"/>
      <c r="K105" s="138"/>
    </row>
    <row r="106" spans="1:11" ht="14.25">
      <c r="A106" s="139"/>
      <c r="B106" s="138"/>
      <c r="C106" s="138"/>
      <c r="D106" s="138"/>
      <c r="E106" s="138"/>
      <c r="F106" s="138"/>
      <c r="G106" s="138"/>
      <c r="H106" s="138"/>
      <c r="I106" s="138"/>
      <c r="J106" s="138"/>
      <c r="K106" s="138"/>
    </row>
    <row r="107" spans="1:11" ht="12.75">
      <c r="A107" s="159" t="s">
        <v>71</v>
      </c>
      <c r="B107" s="159" t="s">
        <v>72</v>
      </c>
      <c r="C107" s="138"/>
      <c r="D107" s="138"/>
      <c r="E107" s="138"/>
      <c r="F107" s="138"/>
      <c r="G107" s="138"/>
      <c r="H107" s="138"/>
      <c r="I107" s="138"/>
      <c r="J107" s="138"/>
      <c r="K107" s="138"/>
    </row>
    <row r="108" spans="1:11" ht="12.75">
      <c r="A108" s="138"/>
      <c r="B108" s="159" t="s">
        <v>73</v>
      </c>
      <c r="C108" s="138"/>
      <c r="D108" s="138"/>
      <c r="F108" s="138"/>
      <c r="G108" s="138"/>
      <c r="H108" s="138"/>
      <c r="I108" s="138"/>
      <c r="J108" s="138"/>
      <c r="K108" s="138"/>
    </row>
    <row r="109" ht="12.75">
      <c r="B109" s="148" t="s">
        <v>74</v>
      </c>
    </row>
    <row r="110" ht="12.75">
      <c r="B110" s="148" t="s">
        <v>75</v>
      </c>
    </row>
    <row r="111" ht="12.75">
      <c r="A111" s="148"/>
    </row>
    <row r="112" spans="1:13" ht="29.25" customHeight="1">
      <c r="A112" s="402" t="s">
        <v>221</v>
      </c>
      <c r="B112" s="402"/>
      <c r="C112" s="402"/>
      <c r="D112" s="402"/>
      <c r="E112" s="402"/>
      <c r="F112" s="402"/>
      <c r="G112" s="402"/>
      <c r="H112" s="402"/>
      <c r="I112" s="402"/>
      <c r="J112" s="402"/>
      <c r="K112" s="402"/>
      <c r="L112" s="402"/>
      <c r="M112" s="402"/>
    </row>
    <row r="113" ht="12.75">
      <c r="A113" s="148"/>
    </row>
  </sheetData>
  <sheetProtection/>
  <mergeCells count="51">
    <mergeCell ref="A96:M96"/>
    <mergeCell ref="A98:M98"/>
    <mergeCell ref="A99:M99"/>
    <mergeCell ref="J101:M101"/>
    <mergeCell ref="A112:M112"/>
    <mergeCell ref="B33:E33"/>
    <mergeCell ref="F33:K33"/>
    <mergeCell ref="L33:M33"/>
    <mergeCell ref="A34:M34"/>
    <mergeCell ref="A36:M36"/>
    <mergeCell ref="A95:M95"/>
    <mergeCell ref="B31:E31"/>
    <mergeCell ref="F31:K31"/>
    <mergeCell ref="L31:M31"/>
    <mergeCell ref="B32:E32"/>
    <mergeCell ref="F32:K32"/>
    <mergeCell ref="L32:M32"/>
    <mergeCell ref="B29:E29"/>
    <mergeCell ref="F29:K29"/>
    <mergeCell ref="L29:M29"/>
    <mergeCell ref="B30:E30"/>
    <mergeCell ref="F30:K30"/>
    <mergeCell ref="L30:M30"/>
    <mergeCell ref="B27:E27"/>
    <mergeCell ref="F27:K27"/>
    <mergeCell ref="L27:M27"/>
    <mergeCell ref="B28:E28"/>
    <mergeCell ref="F28:K28"/>
    <mergeCell ref="L28:M28"/>
    <mergeCell ref="B18:D18"/>
    <mergeCell ref="E18:F18"/>
    <mergeCell ref="G18:I18"/>
    <mergeCell ref="J18:L18"/>
    <mergeCell ref="B26:E26"/>
    <mergeCell ref="F26:K26"/>
    <mergeCell ref="L26:M26"/>
    <mergeCell ref="E10:J10"/>
    <mergeCell ref="A12:C12"/>
    <mergeCell ref="D12:M12"/>
    <mergeCell ref="A14:C14"/>
    <mergeCell ref="D14:K14"/>
    <mergeCell ref="B16:C16"/>
    <mergeCell ref="E16:F16"/>
    <mergeCell ref="I16:J16"/>
    <mergeCell ref="A1:M1"/>
    <mergeCell ref="A2:M2"/>
    <mergeCell ref="A3:M3"/>
    <mergeCell ref="A4:M4"/>
    <mergeCell ref="A5:M5"/>
    <mergeCell ref="A8:C8"/>
    <mergeCell ref="D8:M8"/>
  </mergeCells>
  <printOptions horizontalCentered="1"/>
  <pageMargins left="0.2755905511811024" right="0.31496062992125984" top="0.3937007874015748" bottom="0.7874015748031497" header="0.2755905511811024"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tabColor rgb="FF00B0F0"/>
  </sheetPr>
  <dimension ref="A1:G92"/>
  <sheetViews>
    <sheetView showGridLines="0" showZeros="0" zoomScalePageLayoutView="0" workbookViewId="0" topLeftCell="A71">
      <selection activeCell="I85" sqref="I85"/>
    </sheetView>
  </sheetViews>
  <sheetFormatPr defaultColWidth="11.421875" defaultRowHeight="12.75"/>
  <cols>
    <col min="1" max="2" width="6.7109375" style="189" customWidth="1"/>
    <col min="3" max="3" width="14.28125" style="189" bestFit="1" customWidth="1"/>
    <col min="4" max="4" width="16.8515625" style="189" bestFit="1" customWidth="1"/>
    <col min="5" max="5" width="28.57421875" style="189" bestFit="1" customWidth="1"/>
    <col min="6" max="6" width="17.140625" style="192" customWidth="1"/>
    <col min="7" max="7" width="13.421875" style="189" bestFit="1" customWidth="1"/>
    <col min="8" max="16384" width="11.421875" style="1" customWidth="1"/>
  </cols>
  <sheetData>
    <row r="1" spans="1:7" ht="19.5" customHeight="1">
      <c r="A1" s="228" t="s">
        <v>8</v>
      </c>
      <c r="B1" s="229"/>
      <c r="C1" s="230"/>
      <c r="D1" s="218" t="s">
        <v>378</v>
      </c>
      <c r="E1" s="218"/>
      <c r="F1" s="218"/>
      <c r="G1" s="218"/>
    </row>
    <row r="2" spans="1:7" ht="19.5" customHeight="1">
      <c r="A2" s="228" t="s">
        <v>7</v>
      </c>
      <c r="B2" s="229"/>
      <c r="C2" s="230"/>
      <c r="D2" s="218" t="s">
        <v>379</v>
      </c>
      <c r="E2" s="218"/>
      <c r="F2" s="186" t="s">
        <v>131</v>
      </c>
      <c r="G2" s="184">
        <v>13</v>
      </c>
    </row>
    <row r="3" spans="1:7" ht="19.5" customHeight="1">
      <c r="A3" s="228" t="s">
        <v>9</v>
      </c>
      <c r="B3" s="229"/>
      <c r="C3" s="230"/>
      <c r="D3" s="220" t="s">
        <v>380</v>
      </c>
      <c r="E3" s="220"/>
      <c r="F3" s="220"/>
      <c r="G3" s="220"/>
    </row>
    <row r="4" spans="1:7" ht="19.5" customHeight="1">
      <c r="A4" s="228" t="s">
        <v>10</v>
      </c>
      <c r="B4" s="229"/>
      <c r="C4" s="230"/>
      <c r="D4" s="219">
        <v>42071</v>
      </c>
      <c r="E4" s="219"/>
      <c r="F4" s="190" t="s">
        <v>130</v>
      </c>
      <c r="G4" s="185" t="s">
        <v>381</v>
      </c>
    </row>
    <row r="5" spans="1:7" ht="19.5" customHeight="1">
      <c r="A5" s="228" t="s">
        <v>11</v>
      </c>
      <c r="B5" s="229"/>
      <c r="C5" s="230"/>
      <c r="D5" s="219" t="s">
        <v>382</v>
      </c>
      <c r="E5" s="219"/>
      <c r="F5" s="219"/>
      <c r="G5" s="219"/>
    </row>
    <row r="6" spans="1:7" ht="19.5" customHeight="1">
      <c r="A6" s="225" t="s">
        <v>40</v>
      </c>
      <c r="B6" s="226"/>
      <c r="C6" s="227"/>
      <c r="D6" s="186" t="s">
        <v>383</v>
      </c>
      <c r="E6" s="187"/>
      <c r="F6" s="186" t="s">
        <v>132</v>
      </c>
      <c r="G6" s="186" t="s">
        <v>47</v>
      </c>
    </row>
    <row r="7" spans="1:7" ht="19.5" customHeight="1">
      <c r="A7" s="225" t="s">
        <v>39</v>
      </c>
      <c r="B7" s="226"/>
      <c r="C7" s="227"/>
      <c r="D7" s="186" t="s">
        <v>384</v>
      </c>
      <c r="E7" s="186" t="s">
        <v>38</v>
      </c>
      <c r="F7" s="186">
        <v>40.5</v>
      </c>
      <c r="G7" s="186" t="s">
        <v>37</v>
      </c>
    </row>
    <row r="8" spans="1:7" ht="19.5" customHeight="1">
      <c r="A8" s="223" t="s">
        <v>2</v>
      </c>
      <c r="B8" s="223"/>
      <c r="C8" s="223"/>
      <c r="D8" s="186">
        <f>COUNTA(C12:C91)</f>
        <v>80</v>
      </c>
      <c r="E8" s="186" t="s">
        <v>3</v>
      </c>
      <c r="F8" s="224">
        <f>COUNTIF($B$12:$B$91,"X")</f>
        <v>0</v>
      </c>
      <c r="G8" s="224"/>
    </row>
    <row r="9" spans="1:7" ht="12.75" customHeight="1">
      <c r="A9" s="222" t="s">
        <v>6</v>
      </c>
      <c r="B9" s="180"/>
      <c r="C9" s="221" t="s">
        <v>41</v>
      </c>
      <c r="D9" s="221"/>
      <c r="E9" s="221" t="s">
        <v>1</v>
      </c>
      <c r="F9" s="221" t="s">
        <v>32</v>
      </c>
      <c r="G9" s="221" t="s">
        <v>5</v>
      </c>
    </row>
    <row r="10" spans="1:7" ht="12.75" customHeight="1">
      <c r="A10" s="222"/>
      <c r="B10" s="183" t="s">
        <v>46</v>
      </c>
      <c r="C10" s="221"/>
      <c r="D10" s="221"/>
      <c r="E10" s="221"/>
      <c r="F10" s="221"/>
      <c r="G10" s="221"/>
    </row>
    <row r="11" spans="1:7" ht="12.75" customHeight="1">
      <c r="A11" s="222"/>
      <c r="B11" s="180"/>
      <c r="C11" s="221"/>
      <c r="D11" s="221"/>
      <c r="E11" s="221"/>
      <c r="F11" s="221"/>
      <c r="G11" s="221"/>
    </row>
    <row r="12" spans="1:7" ht="15.75" customHeight="1">
      <c r="A12" s="184">
        <v>1</v>
      </c>
      <c r="B12" s="184"/>
      <c r="C12" s="188" t="s">
        <v>355</v>
      </c>
      <c r="D12" s="188" t="s">
        <v>356</v>
      </c>
      <c r="E12" s="188" t="s">
        <v>357</v>
      </c>
      <c r="F12" s="191" t="s">
        <v>238</v>
      </c>
      <c r="G12" s="188">
        <v>2113212160</v>
      </c>
    </row>
    <row r="13" spans="1:7" ht="15.75" customHeight="1">
      <c r="A13" s="210">
        <v>2</v>
      </c>
      <c r="B13" s="184"/>
      <c r="C13" s="188" t="s">
        <v>266</v>
      </c>
      <c r="D13" s="188" t="s">
        <v>267</v>
      </c>
      <c r="E13" s="188" t="s">
        <v>268</v>
      </c>
      <c r="F13" s="191" t="s">
        <v>269</v>
      </c>
      <c r="G13" s="188">
        <v>2113021046</v>
      </c>
    </row>
    <row r="14" spans="1:7" ht="15.75" customHeight="1">
      <c r="A14" s="184">
        <v>3</v>
      </c>
      <c r="B14" s="184"/>
      <c r="C14" s="188" t="s">
        <v>358</v>
      </c>
      <c r="D14" s="188" t="s">
        <v>359</v>
      </c>
      <c r="E14" s="188" t="s">
        <v>357</v>
      </c>
      <c r="F14" s="191" t="s">
        <v>360</v>
      </c>
      <c r="G14" s="188">
        <v>2113212123</v>
      </c>
    </row>
    <row r="15" spans="1:7" ht="15.75" customHeight="1">
      <c r="A15" s="184">
        <v>4</v>
      </c>
      <c r="B15" s="184"/>
      <c r="C15" s="188" t="s">
        <v>333</v>
      </c>
      <c r="D15" s="188" t="s">
        <v>334</v>
      </c>
      <c r="E15" s="188" t="s">
        <v>335</v>
      </c>
      <c r="F15" s="191" t="s">
        <v>238</v>
      </c>
      <c r="G15" s="188">
        <v>2113142266</v>
      </c>
    </row>
    <row r="16" spans="1:7" ht="15.75" customHeight="1">
      <c r="A16" s="184">
        <v>5</v>
      </c>
      <c r="B16" s="184"/>
      <c r="C16" s="188" t="s">
        <v>361</v>
      </c>
      <c r="D16" s="188" t="s">
        <v>362</v>
      </c>
      <c r="E16" s="188" t="s">
        <v>357</v>
      </c>
      <c r="F16" s="191" t="s">
        <v>253</v>
      </c>
      <c r="G16" s="188">
        <v>2113212414</v>
      </c>
    </row>
    <row r="17" spans="1:7" ht="15.75" customHeight="1">
      <c r="A17" s="210">
        <v>6</v>
      </c>
      <c r="B17" s="184" t="s">
        <v>404</v>
      </c>
      <c r="C17" s="188" t="s">
        <v>228</v>
      </c>
      <c r="D17" s="188" t="s">
        <v>229</v>
      </c>
      <c r="E17" s="188" t="s">
        <v>230</v>
      </c>
      <c r="F17" s="191" t="s">
        <v>231</v>
      </c>
      <c r="G17" s="188">
        <v>806038046</v>
      </c>
    </row>
    <row r="18" spans="1:7" ht="15.75" customHeight="1">
      <c r="A18" s="184">
        <v>7</v>
      </c>
      <c r="B18" s="184"/>
      <c r="C18" s="188" t="s">
        <v>343</v>
      </c>
      <c r="D18" s="188" t="s">
        <v>293</v>
      </c>
      <c r="E18" s="188" t="s">
        <v>344</v>
      </c>
      <c r="F18" s="191" t="s">
        <v>253</v>
      </c>
      <c r="G18" s="188">
        <v>2113147015</v>
      </c>
    </row>
    <row r="19" spans="1:7" ht="15.75" customHeight="1">
      <c r="A19" s="210">
        <v>8</v>
      </c>
      <c r="B19" s="184"/>
      <c r="C19" s="188" t="s">
        <v>295</v>
      </c>
      <c r="D19" s="188" t="s">
        <v>296</v>
      </c>
      <c r="E19" s="188" t="s">
        <v>297</v>
      </c>
      <c r="F19" s="191" t="s">
        <v>269</v>
      </c>
      <c r="G19" s="188">
        <v>2113058013</v>
      </c>
    </row>
    <row r="20" spans="1:7" ht="15.75" customHeight="1">
      <c r="A20" s="210">
        <v>9</v>
      </c>
      <c r="B20" s="184"/>
      <c r="C20" s="188" t="s">
        <v>270</v>
      </c>
      <c r="D20" s="188" t="s">
        <v>271</v>
      </c>
      <c r="E20" s="188" t="s">
        <v>268</v>
      </c>
      <c r="F20" s="191" t="s">
        <v>238</v>
      </c>
      <c r="G20" s="188">
        <v>2113021490</v>
      </c>
    </row>
    <row r="21" spans="1:7" ht="15.75" customHeight="1">
      <c r="A21" s="210">
        <v>10</v>
      </c>
      <c r="B21" s="184"/>
      <c r="C21" s="188" t="s">
        <v>272</v>
      </c>
      <c r="D21" s="188" t="s">
        <v>273</v>
      </c>
      <c r="E21" s="188" t="s">
        <v>268</v>
      </c>
      <c r="F21" s="191" t="s">
        <v>253</v>
      </c>
      <c r="G21" s="188">
        <v>2113021144</v>
      </c>
    </row>
    <row r="22" spans="1:7" ht="15.75" customHeight="1">
      <c r="A22" s="210">
        <v>11</v>
      </c>
      <c r="B22" s="184"/>
      <c r="C22" s="188" t="s">
        <v>309</v>
      </c>
      <c r="D22" s="188" t="s">
        <v>273</v>
      </c>
      <c r="E22" s="188" t="s">
        <v>310</v>
      </c>
      <c r="F22" s="191" t="s">
        <v>231</v>
      </c>
      <c r="G22" s="188">
        <v>2113085868</v>
      </c>
    </row>
    <row r="23" spans="1:7" ht="15.75" customHeight="1">
      <c r="A23" s="210">
        <v>12</v>
      </c>
      <c r="B23" s="184" t="s">
        <v>404</v>
      </c>
      <c r="C23" s="188" t="s">
        <v>274</v>
      </c>
      <c r="D23" s="188" t="s">
        <v>275</v>
      </c>
      <c r="E23" s="188" t="s">
        <v>268</v>
      </c>
      <c r="F23" s="191" t="s">
        <v>238</v>
      </c>
      <c r="G23" s="188">
        <v>2113021502</v>
      </c>
    </row>
    <row r="24" spans="1:7" ht="15.75" customHeight="1">
      <c r="A24" s="184">
        <v>13</v>
      </c>
      <c r="B24" s="184"/>
      <c r="C24" s="188" t="s">
        <v>336</v>
      </c>
      <c r="D24" s="188" t="s">
        <v>337</v>
      </c>
      <c r="E24" s="188" t="s">
        <v>335</v>
      </c>
      <c r="F24" s="191" t="s">
        <v>238</v>
      </c>
      <c r="G24" s="188">
        <v>2113142064</v>
      </c>
    </row>
    <row r="25" spans="1:7" ht="15.75" customHeight="1">
      <c r="A25" s="210">
        <v>14</v>
      </c>
      <c r="B25" s="184" t="s">
        <v>404</v>
      </c>
      <c r="C25" s="188" t="s">
        <v>276</v>
      </c>
      <c r="D25" s="188" t="s">
        <v>277</v>
      </c>
      <c r="E25" s="188" t="s">
        <v>268</v>
      </c>
      <c r="F25" s="191" t="s">
        <v>231</v>
      </c>
      <c r="G25" s="188">
        <v>2113021164</v>
      </c>
    </row>
    <row r="26" spans="1:7" ht="15.75" customHeight="1">
      <c r="A26" s="184">
        <v>15</v>
      </c>
      <c r="B26" s="184"/>
      <c r="C26" s="188" t="s">
        <v>373</v>
      </c>
      <c r="D26" s="188" t="s">
        <v>374</v>
      </c>
      <c r="E26" s="188" t="s">
        <v>375</v>
      </c>
      <c r="F26" s="191" t="s">
        <v>269</v>
      </c>
      <c r="G26" s="188">
        <v>2184027120</v>
      </c>
    </row>
    <row r="27" spans="1:7" ht="15.75" customHeight="1">
      <c r="A27" s="210">
        <v>16</v>
      </c>
      <c r="B27" s="184"/>
      <c r="C27" s="188" t="s">
        <v>232</v>
      </c>
      <c r="D27" s="188" t="s">
        <v>233</v>
      </c>
      <c r="E27" s="188" t="s">
        <v>230</v>
      </c>
      <c r="F27" s="191" t="s">
        <v>231</v>
      </c>
      <c r="G27" s="188">
        <v>806038069</v>
      </c>
    </row>
    <row r="28" spans="1:7" ht="15.75" customHeight="1">
      <c r="A28" s="210">
        <v>17</v>
      </c>
      <c r="B28" s="184"/>
      <c r="C28" s="188" t="s">
        <v>311</v>
      </c>
      <c r="D28" s="188" t="s">
        <v>312</v>
      </c>
      <c r="E28" s="188" t="s">
        <v>310</v>
      </c>
      <c r="F28" s="191" t="s">
        <v>269</v>
      </c>
      <c r="G28" s="188">
        <v>2113085165</v>
      </c>
    </row>
    <row r="29" spans="1:7" ht="15.75" customHeight="1">
      <c r="A29" s="210">
        <v>18</v>
      </c>
      <c r="B29" s="184"/>
      <c r="C29" s="188" t="s">
        <v>298</v>
      </c>
      <c r="D29" s="188" t="s">
        <v>299</v>
      </c>
      <c r="E29" s="188" t="s">
        <v>297</v>
      </c>
      <c r="F29" s="191" t="s">
        <v>269</v>
      </c>
      <c r="G29" s="188">
        <v>2113058193</v>
      </c>
    </row>
    <row r="30" spans="1:7" ht="15.75" customHeight="1">
      <c r="A30" s="184">
        <v>19</v>
      </c>
      <c r="B30" s="184"/>
      <c r="C30" s="188" t="s">
        <v>352</v>
      </c>
      <c r="D30" s="188" t="s">
        <v>353</v>
      </c>
      <c r="E30" s="188" t="s">
        <v>354</v>
      </c>
      <c r="F30" s="191" t="s">
        <v>231</v>
      </c>
      <c r="G30" s="188">
        <v>2113173427</v>
      </c>
    </row>
    <row r="31" spans="1:7" ht="15.75" customHeight="1">
      <c r="A31" s="210">
        <v>20</v>
      </c>
      <c r="B31" s="184"/>
      <c r="C31" s="188" t="s">
        <v>254</v>
      </c>
      <c r="D31" s="188" t="s">
        <v>255</v>
      </c>
      <c r="E31" s="188" t="s">
        <v>256</v>
      </c>
      <c r="F31" s="191" t="s">
        <v>231</v>
      </c>
      <c r="G31" s="188">
        <v>2104099064</v>
      </c>
    </row>
    <row r="32" spans="1:7" ht="15.75" customHeight="1">
      <c r="A32" s="210">
        <v>21</v>
      </c>
      <c r="B32" s="184"/>
      <c r="C32" s="188" t="s">
        <v>313</v>
      </c>
      <c r="D32" s="188" t="s">
        <v>314</v>
      </c>
      <c r="E32" s="188" t="s">
        <v>310</v>
      </c>
      <c r="F32" s="191" t="s">
        <v>231</v>
      </c>
      <c r="G32" s="188">
        <v>2113085129</v>
      </c>
    </row>
    <row r="33" spans="1:7" ht="15.75" customHeight="1">
      <c r="A33" s="210">
        <v>22</v>
      </c>
      <c r="B33" s="184" t="s">
        <v>404</v>
      </c>
      <c r="C33" s="188" t="s">
        <v>315</v>
      </c>
      <c r="D33" s="188" t="s">
        <v>316</v>
      </c>
      <c r="E33" s="188" t="s">
        <v>310</v>
      </c>
      <c r="F33" s="191" t="s">
        <v>231</v>
      </c>
      <c r="G33" s="188">
        <v>2113085172</v>
      </c>
    </row>
    <row r="34" spans="1:7" ht="15.75" customHeight="1">
      <c r="A34" s="184">
        <v>23</v>
      </c>
      <c r="B34" s="184"/>
      <c r="C34" s="188" t="s">
        <v>363</v>
      </c>
      <c r="D34" s="188" t="s">
        <v>364</v>
      </c>
      <c r="E34" s="188" t="s">
        <v>357</v>
      </c>
      <c r="F34" s="191" t="s">
        <v>238</v>
      </c>
      <c r="G34" s="188">
        <v>2113212207</v>
      </c>
    </row>
    <row r="35" spans="1:7" ht="15.75" customHeight="1">
      <c r="A35" s="210">
        <v>24</v>
      </c>
      <c r="B35" s="184"/>
      <c r="C35" s="188" t="s">
        <v>250</v>
      </c>
      <c r="D35" s="188" t="s">
        <v>251</v>
      </c>
      <c r="E35" s="188" t="s">
        <v>252</v>
      </c>
      <c r="F35" s="191" t="s">
        <v>253</v>
      </c>
      <c r="G35" s="188">
        <v>2113921193</v>
      </c>
    </row>
    <row r="36" spans="1:7" ht="15.75" customHeight="1">
      <c r="A36" s="184">
        <v>25</v>
      </c>
      <c r="B36" s="184"/>
      <c r="C36" s="188" t="s">
        <v>317</v>
      </c>
      <c r="D36" s="188" t="s">
        <v>318</v>
      </c>
      <c r="E36" s="188" t="s">
        <v>310</v>
      </c>
      <c r="F36" s="191" t="s">
        <v>231</v>
      </c>
      <c r="G36" s="188">
        <v>2113085179</v>
      </c>
    </row>
    <row r="37" spans="1:7" ht="15.75" customHeight="1">
      <c r="A37" s="184">
        <v>26</v>
      </c>
      <c r="B37" s="184"/>
      <c r="C37" s="188" t="s">
        <v>319</v>
      </c>
      <c r="D37" s="188" t="s">
        <v>320</v>
      </c>
      <c r="E37" s="188" t="s">
        <v>310</v>
      </c>
      <c r="F37" s="191" t="s">
        <v>269</v>
      </c>
      <c r="G37" s="188">
        <v>2113085094</v>
      </c>
    </row>
    <row r="38" spans="1:7" ht="15.75" customHeight="1">
      <c r="A38" s="184">
        <v>27</v>
      </c>
      <c r="B38" s="184"/>
      <c r="C38" s="188" t="s">
        <v>331</v>
      </c>
      <c r="D38" s="188" t="s">
        <v>312</v>
      </c>
      <c r="E38" s="188" t="s">
        <v>332</v>
      </c>
      <c r="F38" s="191" t="s">
        <v>253</v>
      </c>
      <c r="G38" s="188">
        <v>2113139009</v>
      </c>
    </row>
    <row r="39" spans="1:7" ht="15.75" customHeight="1">
      <c r="A39" s="210">
        <v>28</v>
      </c>
      <c r="B39" s="184"/>
      <c r="C39" s="188" t="s">
        <v>278</v>
      </c>
      <c r="D39" s="188" t="s">
        <v>279</v>
      </c>
      <c r="E39" s="188" t="s">
        <v>268</v>
      </c>
      <c r="F39" s="191" t="s">
        <v>238</v>
      </c>
      <c r="G39" s="188">
        <v>2113021138</v>
      </c>
    </row>
    <row r="40" spans="1:7" ht="15.75" customHeight="1">
      <c r="A40" s="184">
        <v>29</v>
      </c>
      <c r="B40" s="184"/>
      <c r="C40" s="188" t="s">
        <v>367</v>
      </c>
      <c r="D40" s="188" t="s">
        <v>368</v>
      </c>
      <c r="E40" s="188" t="s">
        <v>369</v>
      </c>
      <c r="F40" s="191" t="s">
        <v>231</v>
      </c>
      <c r="G40" s="188">
        <v>2184001152</v>
      </c>
    </row>
    <row r="41" spans="1:7" ht="15.75" customHeight="1">
      <c r="A41" s="210">
        <v>30</v>
      </c>
      <c r="B41" s="184"/>
      <c r="C41" s="188" t="s">
        <v>280</v>
      </c>
      <c r="D41" s="188" t="s">
        <v>281</v>
      </c>
      <c r="E41" s="188" t="s">
        <v>268</v>
      </c>
      <c r="F41" s="191" t="s">
        <v>282</v>
      </c>
      <c r="G41" s="188">
        <v>2113021215</v>
      </c>
    </row>
    <row r="42" spans="1:7" ht="15.75" customHeight="1">
      <c r="A42" s="210">
        <v>31</v>
      </c>
      <c r="B42" s="184"/>
      <c r="C42" s="188" t="s">
        <v>247</v>
      </c>
      <c r="D42" s="188" t="s">
        <v>248</v>
      </c>
      <c r="E42" s="188" t="s">
        <v>249</v>
      </c>
      <c r="F42" s="191" t="s">
        <v>231</v>
      </c>
      <c r="G42" s="188">
        <v>883030039</v>
      </c>
    </row>
    <row r="43" spans="1:7" ht="15.75" customHeight="1">
      <c r="A43" s="210">
        <v>32</v>
      </c>
      <c r="B43" s="184"/>
      <c r="C43" s="188" t="s">
        <v>234</v>
      </c>
      <c r="D43" s="188" t="s">
        <v>235</v>
      </c>
      <c r="E43" s="188" t="s">
        <v>230</v>
      </c>
      <c r="F43" s="191" t="s">
        <v>231</v>
      </c>
      <c r="G43" s="188">
        <v>806038004</v>
      </c>
    </row>
    <row r="44" spans="1:7" ht="15.75" customHeight="1">
      <c r="A44" s="210">
        <v>33</v>
      </c>
      <c r="B44" s="184"/>
      <c r="C44" s="188" t="s">
        <v>242</v>
      </c>
      <c r="D44" s="188" t="s">
        <v>243</v>
      </c>
      <c r="E44" s="188" t="s">
        <v>244</v>
      </c>
      <c r="F44" s="191" t="s">
        <v>231</v>
      </c>
      <c r="G44" s="188">
        <v>883009219</v>
      </c>
    </row>
    <row r="45" spans="1:7" ht="15.75" customHeight="1">
      <c r="A45" s="210">
        <v>34</v>
      </c>
      <c r="B45" s="184" t="s">
        <v>404</v>
      </c>
      <c r="C45" s="188" t="s">
        <v>300</v>
      </c>
      <c r="D45" s="188" t="s">
        <v>301</v>
      </c>
      <c r="E45" s="188" t="s">
        <v>297</v>
      </c>
      <c r="F45" s="191" t="s">
        <v>269</v>
      </c>
      <c r="G45" s="188">
        <v>2113058067</v>
      </c>
    </row>
    <row r="46" spans="1:7" ht="15.75" customHeight="1">
      <c r="A46" s="210">
        <v>35</v>
      </c>
      <c r="B46" s="184"/>
      <c r="C46" s="188" t="s">
        <v>263</v>
      </c>
      <c r="D46" s="188" t="s">
        <v>264</v>
      </c>
      <c r="E46" s="188" t="s">
        <v>265</v>
      </c>
      <c r="F46" s="191" t="s">
        <v>238</v>
      </c>
      <c r="G46" s="188">
        <v>2104220073</v>
      </c>
    </row>
    <row r="47" spans="1:7" ht="15.75" customHeight="1">
      <c r="A47" s="184">
        <v>36</v>
      </c>
      <c r="B47" s="184"/>
      <c r="C47" s="188" t="s">
        <v>376</v>
      </c>
      <c r="D47" s="188" t="s">
        <v>377</v>
      </c>
      <c r="E47" s="188" t="s">
        <v>375</v>
      </c>
      <c r="F47" s="191" t="s">
        <v>269</v>
      </c>
      <c r="G47" s="188">
        <v>2184027005</v>
      </c>
    </row>
    <row r="48" spans="1:7" ht="15.75" customHeight="1">
      <c r="A48" s="210">
        <v>37</v>
      </c>
      <c r="B48" s="184"/>
      <c r="C48" s="188" t="s">
        <v>257</v>
      </c>
      <c r="D48" s="188" t="s">
        <v>258</v>
      </c>
      <c r="E48" s="188" t="s">
        <v>256</v>
      </c>
      <c r="F48" s="191" t="s">
        <v>238</v>
      </c>
      <c r="G48" s="188">
        <v>2104099072</v>
      </c>
    </row>
    <row r="49" spans="1:7" ht="15.75" customHeight="1">
      <c r="A49" s="184">
        <v>38</v>
      </c>
      <c r="B49" s="184"/>
      <c r="C49" s="188" t="s">
        <v>348</v>
      </c>
      <c r="D49" s="188" t="s">
        <v>349</v>
      </c>
      <c r="E49" s="188" t="s">
        <v>350</v>
      </c>
      <c r="F49" s="191" t="s">
        <v>269</v>
      </c>
      <c r="G49" s="188">
        <v>2113164051</v>
      </c>
    </row>
    <row r="50" spans="1:7" ht="15.75" customHeight="1">
      <c r="A50" s="184">
        <v>39</v>
      </c>
      <c r="B50" s="184"/>
      <c r="C50" s="188" t="s">
        <v>321</v>
      </c>
      <c r="D50" s="188" t="s">
        <v>322</v>
      </c>
      <c r="E50" s="191" t="s">
        <v>405</v>
      </c>
      <c r="F50" s="191" t="s">
        <v>231</v>
      </c>
      <c r="G50" s="188">
        <v>3097073090</v>
      </c>
    </row>
    <row r="51" spans="1:7" ht="15.75" customHeight="1">
      <c r="A51" s="184">
        <v>40</v>
      </c>
      <c r="B51" s="184"/>
      <c r="C51" s="188" t="s">
        <v>338</v>
      </c>
      <c r="D51" s="188" t="s">
        <v>339</v>
      </c>
      <c r="E51" s="188" t="s">
        <v>335</v>
      </c>
      <c r="F51" s="191" t="s">
        <v>231</v>
      </c>
      <c r="G51" s="188">
        <v>2113142048</v>
      </c>
    </row>
    <row r="52" spans="1:7" ht="15.75" customHeight="1">
      <c r="A52" s="184">
        <v>41</v>
      </c>
      <c r="B52" s="184"/>
      <c r="C52" s="188" t="s">
        <v>323</v>
      </c>
      <c r="D52" s="188" t="s">
        <v>324</v>
      </c>
      <c r="E52" s="188" t="s">
        <v>310</v>
      </c>
      <c r="F52" s="191" t="s">
        <v>269</v>
      </c>
      <c r="G52" s="188">
        <v>2113085763</v>
      </c>
    </row>
    <row r="53" spans="1:7" ht="15.75" customHeight="1">
      <c r="A53" s="210">
        <v>42</v>
      </c>
      <c r="B53" s="184"/>
      <c r="C53" s="188" t="s">
        <v>239</v>
      </c>
      <c r="D53" s="188" t="s">
        <v>240</v>
      </c>
      <c r="E53" s="188" t="s">
        <v>241</v>
      </c>
      <c r="F53" s="191" t="s">
        <v>238</v>
      </c>
      <c r="G53" s="188">
        <v>883002022</v>
      </c>
    </row>
    <row r="54" spans="1:7" ht="15.75" customHeight="1">
      <c r="A54" s="210">
        <v>43</v>
      </c>
      <c r="B54" s="184"/>
      <c r="C54" s="188" t="s">
        <v>283</v>
      </c>
      <c r="D54" s="188" t="s">
        <v>284</v>
      </c>
      <c r="E54" s="188" t="s">
        <v>268</v>
      </c>
      <c r="F54" s="191" t="s">
        <v>269</v>
      </c>
      <c r="G54" s="188">
        <v>2113021134</v>
      </c>
    </row>
    <row r="55" spans="1:7" ht="15.75" customHeight="1">
      <c r="A55" s="210">
        <v>44</v>
      </c>
      <c r="B55" s="184"/>
      <c r="C55" s="188" t="s">
        <v>306</v>
      </c>
      <c r="D55" s="188" t="s">
        <v>307</v>
      </c>
      <c r="E55" s="188" t="s">
        <v>308</v>
      </c>
      <c r="F55" s="191" t="s">
        <v>253</v>
      </c>
      <c r="G55" s="188">
        <v>2113065146</v>
      </c>
    </row>
    <row r="56" spans="1:7" ht="15.75" customHeight="1">
      <c r="A56" s="184">
        <v>45</v>
      </c>
      <c r="B56" s="184" t="s">
        <v>404</v>
      </c>
      <c r="C56" s="191" t="s">
        <v>406</v>
      </c>
      <c r="D56" s="191" t="s">
        <v>421</v>
      </c>
      <c r="E56" s="191" t="s">
        <v>420</v>
      </c>
      <c r="F56" s="191" t="s">
        <v>231</v>
      </c>
      <c r="G56" s="188">
        <v>2113023229</v>
      </c>
    </row>
    <row r="57" spans="1:7" ht="15.75" customHeight="1">
      <c r="A57" s="210">
        <v>46</v>
      </c>
      <c r="B57" s="184"/>
      <c r="C57" s="188" t="s">
        <v>285</v>
      </c>
      <c r="D57" s="188" t="s">
        <v>286</v>
      </c>
      <c r="E57" s="188" t="s">
        <v>268</v>
      </c>
      <c r="F57" s="191" t="s">
        <v>238</v>
      </c>
      <c r="G57" s="188">
        <v>2113021473</v>
      </c>
    </row>
    <row r="58" spans="1:7" ht="15.75" customHeight="1">
      <c r="A58" s="210">
        <v>47</v>
      </c>
      <c r="B58" s="184"/>
      <c r="C58" s="188" t="s">
        <v>287</v>
      </c>
      <c r="D58" s="188" t="s">
        <v>288</v>
      </c>
      <c r="E58" s="188" t="s">
        <v>268</v>
      </c>
      <c r="F58" s="191" t="s">
        <v>238</v>
      </c>
      <c r="G58" s="188">
        <v>2113021229</v>
      </c>
    </row>
    <row r="59" spans="1:7" ht="15.75" customHeight="1">
      <c r="A59" s="210">
        <v>48</v>
      </c>
      <c r="B59" s="184"/>
      <c r="C59" s="191" t="s">
        <v>418</v>
      </c>
      <c r="D59" s="191" t="s">
        <v>419</v>
      </c>
      <c r="E59" s="191" t="s">
        <v>420</v>
      </c>
      <c r="F59" s="191" t="s">
        <v>231</v>
      </c>
      <c r="G59" s="188">
        <v>2113023229</v>
      </c>
    </row>
    <row r="60" spans="1:7" ht="15.75" customHeight="1">
      <c r="A60" s="184">
        <v>49</v>
      </c>
      <c r="B60" s="184"/>
      <c r="C60" s="188" t="s">
        <v>325</v>
      </c>
      <c r="D60" s="188" t="s">
        <v>326</v>
      </c>
      <c r="E60" s="188" t="s">
        <v>310</v>
      </c>
      <c r="F60" s="191" t="s">
        <v>269</v>
      </c>
      <c r="G60" s="188">
        <v>2113085139</v>
      </c>
    </row>
    <row r="61" spans="1:7" ht="15.75" customHeight="1">
      <c r="A61" s="210">
        <v>50</v>
      </c>
      <c r="B61" s="184"/>
      <c r="C61" s="188" t="s">
        <v>259</v>
      </c>
      <c r="D61" s="188" t="s">
        <v>260</v>
      </c>
      <c r="E61" s="188" t="s">
        <v>256</v>
      </c>
      <c r="F61" s="191" t="s">
        <v>238</v>
      </c>
      <c r="G61" s="188">
        <v>2104099065</v>
      </c>
    </row>
    <row r="62" spans="1:7" ht="15.75" customHeight="1">
      <c r="A62" s="210">
        <v>51</v>
      </c>
      <c r="B62" s="184"/>
      <c r="C62" s="188" t="s">
        <v>289</v>
      </c>
      <c r="D62" s="188" t="s">
        <v>264</v>
      </c>
      <c r="E62" s="188" t="s">
        <v>268</v>
      </c>
      <c r="F62" s="191" t="s">
        <v>282</v>
      </c>
      <c r="G62" s="188">
        <v>2113021155</v>
      </c>
    </row>
    <row r="63" spans="1:7" ht="15.75" customHeight="1">
      <c r="A63" s="210">
        <v>52</v>
      </c>
      <c r="B63" s="184"/>
      <c r="C63" s="188" t="s">
        <v>245</v>
      </c>
      <c r="D63" s="188" t="s">
        <v>246</v>
      </c>
      <c r="E63" s="188" t="s">
        <v>244</v>
      </c>
      <c r="F63" s="191" t="s">
        <v>238</v>
      </c>
      <c r="G63" s="188">
        <v>883009598</v>
      </c>
    </row>
    <row r="64" spans="1:7" ht="15.75" customHeight="1">
      <c r="A64" s="210">
        <v>53</v>
      </c>
      <c r="B64" s="184"/>
      <c r="C64" s="188" t="s">
        <v>302</v>
      </c>
      <c r="D64" s="188" t="s">
        <v>303</v>
      </c>
      <c r="E64" s="188" t="s">
        <v>297</v>
      </c>
      <c r="F64" s="191" t="s">
        <v>269</v>
      </c>
      <c r="G64" s="188">
        <v>2113058015</v>
      </c>
    </row>
    <row r="65" spans="1:7" ht="15.75" customHeight="1">
      <c r="A65" s="184">
        <v>54</v>
      </c>
      <c r="B65" s="184" t="s">
        <v>404</v>
      </c>
      <c r="C65" s="188" t="s">
        <v>351</v>
      </c>
      <c r="D65" s="188" t="s">
        <v>301</v>
      </c>
      <c r="E65" s="188" t="s">
        <v>350</v>
      </c>
      <c r="F65" s="191" t="s">
        <v>269</v>
      </c>
      <c r="G65" s="188">
        <v>2113164021</v>
      </c>
    </row>
    <row r="66" spans="1:7" ht="15.75" customHeight="1">
      <c r="A66" s="184">
        <v>55</v>
      </c>
      <c r="B66" s="184"/>
      <c r="C66" s="188" t="s">
        <v>370</v>
      </c>
      <c r="D66" s="188" t="s">
        <v>262</v>
      </c>
      <c r="E66" s="188" t="s">
        <v>369</v>
      </c>
      <c r="F66" s="191" t="s">
        <v>231</v>
      </c>
      <c r="G66" s="188">
        <v>2184001032</v>
      </c>
    </row>
    <row r="67" spans="1:7" ht="15.75" customHeight="1">
      <c r="A67" s="184">
        <v>56</v>
      </c>
      <c r="B67" s="184"/>
      <c r="C67" s="188" t="s">
        <v>327</v>
      </c>
      <c r="D67" s="188" t="s">
        <v>328</v>
      </c>
      <c r="E67" s="188" t="s">
        <v>310</v>
      </c>
      <c r="F67" s="191" t="s">
        <v>269</v>
      </c>
      <c r="G67" s="188">
        <v>2113085366</v>
      </c>
    </row>
    <row r="68" spans="1:7" ht="15.75" customHeight="1">
      <c r="A68" s="210">
        <v>57</v>
      </c>
      <c r="B68" s="184"/>
      <c r="C68" s="188" t="s">
        <v>236</v>
      </c>
      <c r="D68" s="188" t="s">
        <v>237</v>
      </c>
      <c r="E68" s="188" t="s">
        <v>230</v>
      </c>
      <c r="F68" s="191" t="s">
        <v>238</v>
      </c>
      <c r="G68" s="188">
        <v>806038067</v>
      </c>
    </row>
    <row r="69" spans="1:7" ht="15.75" customHeight="1">
      <c r="A69" s="210">
        <v>58</v>
      </c>
      <c r="B69" s="184"/>
      <c r="C69" s="188" t="s">
        <v>304</v>
      </c>
      <c r="D69" s="188" t="s">
        <v>305</v>
      </c>
      <c r="E69" s="188" t="s">
        <v>297</v>
      </c>
      <c r="F69" s="191" t="s">
        <v>269</v>
      </c>
      <c r="G69" s="188">
        <v>2113058088</v>
      </c>
    </row>
    <row r="70" spans="1:7" ht="15.75" customHeight="1">
      <c r="A70" s="184">
        <v>59</v>
      </c>
      <c r="B70" s="184"/>
      <c r="C70" s="188" t="s">
        <v>365</v>
      </c>
      <c r="D70" s="188" t="s">
        <v>366</v>
      </c>
      <c r="E70" s="188" t="s">
        <v>357</v>
      </c>
      <c r="F70" s="191" t="s">
        <v>238</v>
      </c>
      <c r="G70" s="188">
        <v>2113212405</v>
      </c>
    </row>
    <row r="71" spans="1:7" ht="15.75" customHeight="1">
      <c r="A71" s="184">
        <v>60</v>
      </c>
      <c r="B71" s="184"/>
      <c r="C71" s="188" t="s">
        <v>345</v>
      </c>
      <c r="D71" s="188" t="s">
        <v>346</v>
      </c>
      <c r="E71" s="188" t="s">
        <v>344</v>
      </c>
      <c r="F71" s="191" t="s">
        <v>253</v>
      </c>
      <c r="G71" s="188">
        <v>2113147047</v>
      </c>
    </row>
    <row r="72" spans="1:7" ht="15.75" customHeight="1">
      <c r="A72" s="184">
        <v>61</v>
      </c>
      <c r="B72" s="184"/>
      <c r="C72" s="188" t="s">
        <v>371</v>
      </c>
      <c r="D72" s="188" t="s">
        <v>372</v>
      </c>
      <c r="E72" s="188" t="s">
        <v>369</v>
      </c>
      <c r="F72" s="191" t="s">
        <v>231</v>
      </c>
      <c r="G72" s="188">
        <v>2184001130</v>
      </c>
    </row>
    <row r="73" spans="1:7" ht="15.75" customHeight="1">
      <c r="A73" s="210">
        <v>62</v>
      </c>
      <c r="B73" s="184"/>
      <c r="C73" s="188" t="s">
        <v>290</v>
      </c>
      <c r="D73" s="188" t="s">
        <v>291</v>
      </c>
      <c r="E73" s="188" t="s">
        <v>268</v>
      </c>
      <c r="F73" s="191" t="s">
        <v>231</v>
      </c>
      <c r="G73" s="188">
        <v>2113021088</v>
      </c>
    </row>
    <row r="74" spans="1:7" ht="15.75" customHeight="1">
      <c r="A74" s="210">
        <v>63</v>
      </c>
      <c r="B74" s="184"/>
      <c r="C74" s="188" t="s">
        <v>261</v>
      </c>
      <c r="D74" s="188" t="s">
        <v>262</v>
      </c>
      <c r="E74" s="188" t="s">
        <v>256</v>
      </c>
      <c r="F74" s="191" t="s">
        <v>238</v>
      </c>
      <c r="G74" s="188">
        <v>2104099068</v>
      </c>
    </row>
    <row r="75" spans="1:7" ht="15.75" customHeight="1">
      <c r="A75" s="210">
        <v>64</v>
      </c>
      <c r="B75" s="184"/>
      <c r="C75" s="188" t="s">
        <v>292</v>
      </c>
      <c r="D75" s="188" t="s">
        <v>293</v>
      </c>
      <c r="E75" s="188" t="s">
        <v>268</v>
      </c>
      <c r="F75" s="191" t="s">
        <v>238</v>
      </c>
      <c r="G75" s="188">
        <v>2113021020</v>
      </c>
    </row>
    <row r="76" spans="1:7" ht="15.75" customHeight="1">
      <c r="A76" s="184">
        <v>65</v>
      </c>
      <c r="B76" s="184"/>
      <c r="C76" s="188" t="s">
        <v>347</v>
      </c>
      <c r="D76" s="188" t="s">
        <v>273</v>
      </c>
      <c r="E76" s="188" t="s">
        <v>344</v>
      </c>
      <c r="F76" s="191" t="s">
        <v>238</v>
      </c>
      <c r="G76" s="188">
        <v>2113147021</v>
      </c>
    </row>
    <row r="77" spans="1:7" ht="15.75" customHeight="1">
      <c r="A77" s="210">
        <v>66</v>
      </c>
      <c r="B77" s="184"/>
      <c r="C77" s="188" t="s">
        <v>294</v>
      </c>
      <c r="D77" s="188" t="s">
        <v>237</v>
      </c>
      <c r="E77" s="188" t="s">
        <v>268</v>
      </c>
      <c r="F77" s="191" t="s">
        <v>269</v>
      </c>
      <c r="G77" s="188">
        <v>2113021137</v>
      </c>
    </row>
    <row r="78" spans="1:7" ht="15.75" customHeight="1">
      <c r="A78" s="184">
        <v>67</v>
      </c>
      <c r="B78" s="184"/>
      <c r="C78" s="188" t="s">
        <v>329</v>
      </c>
      <c r="D78" s="188" t="s">
        <v>330</v>
      </c>
      <c r="E78" s="188" t="s">
        <v>310</v>
      </c>
      <c r="F78" s="191" t="s">
        <v>231</v>
      </c>
      <c r="G78" s="188">
        <v>2113085167</v>
      </c>
    </row>
    <row r="79" spans="1:7" ht="15.75" customHeight="1">
      <c r="A79" s="184">
        <v>68</v>
      </c>
      <c r="B79" s="184"/>
      <c r="C79" s="188" t="s">
        <v>340</v>
      </c>
      <c r="D79" s="188" t="s">
        <v>301</v>
      </c>
      <c r="E79" s="188" t="s">
        <v>335</v>
      </c>
      <c r="F79" s="191" t="s">
        <v>269</v>
      </c>
      <c r="G79" s="188">
        <v>2113142027</v>
      </c>
    </row>
    <row r="80" spans="1:7" ht="15.75" customHeight="1">
      <c r="A80" s="184">
        <v>69</v>
      </c>
      <c r="B80" s="184"/>
      <c r="C80" s="188" t="s">
        <v>341</v>
      </c>
      <c r="D80" s="188" t="s">
        <v>342</v>
      </c>
      <c r="E80" s="188" t="s">
        <v>335</v>
      </c>
      <c r="F80" s="191" t="s">
        <v>269</v>
      </c>
      <c r="G80" s="188">
        <v>2113142053</v>
      </c>
    </row>
    <row r="81" spans="1:7" ht="15.75" customHeight="1">
      <c r="A81" s="184">
        <v>70</v>
      </c>
      <c r="B81" s="184"/>
      <c r="C81" s="188" t="s">
        <v>341</v>
      </c>
      <c r="D81" s="188" t="s">
        <v>262</v>
      </c>
      <c r="E81" s="188" t="s">
        <v>335</v>
      </c>
      <c r="F81" s="191" t="s">
        <v>238</v>
      </c>
      <c r="G81" s="188">
        <v>2113142052</v>
      </c>
    </row>
    <row r="82" spans="1:7" ht="15.75" customHeight="1">
      <c r="A82" s="184">
        <v>71</v>
      </c>
      <c r="B82" s="184"/>
      <c r="C82" s="109" t="s">
        <v>407</v>
      </c>
      <c r="D82" s="109" t="s">
        <v>408</v>
      </c>
      <c r="E82" s="191" t="s">
        <v>268</v>
      </c>
      <c r="F82" s="191" t="s">
        <v>238</v>
      </c>
      <c r="G82" s="191" t="s">
        <v>409</v>
      </c>
    </row>
    <row r="83" spans="1:7" ht="15.75" customHeight="1">
      <c r="A83" s="184">
        <v>72</v>
      </c>
      <c r="B83" s="184"/>
      <c r="C83" s="109" t="s">
        <v>410</v>
      </c>
      <c r="D83" s="109" t="s">
        <v>422</v>
      </c>
      <c r="E83" s="109" t="s">
        <v>430</v>
      </c>
      <c r="F83" s="109" t="s">
        <v>231</v>
      </c>
      <c r="G83" s="211" t="s">
        <v>436</v>
      </c>
    </row>
    <row r="84" spans="1:7" ht="15.75" customHeight="1">
      <c r="A84" s="184">
        <v>73</v>
      </c>
      <c r="B84" s="184"/>
      <c r="C84" s="109" t="s">
        <v>411</v>
      </c>
      <c r="D84" s="109" t="s">
        <v>423</v>
      </c>
      <c r="E84" s="109" t="s">
        <v>430</v>
      </c>
      <c r="F84" s="109" t="s">
        <v>238</v>
      </c>
      <c r="G84" s="211" t="s">
        <v>437</v>
      </c>
    </row>
    <row r="85" spans="1:7" ht="15.75" customHeight="1">
      <c r="A85" s="184">
        <v>74</v>
      </c>
      <c r="B85" s="184"/>
      <c r="C85" s="109" t="s">
        <v>412</v>
      </c>
      <c r="D85" s="109" t="s">
        <v>424</v>
      </c>
      <c r="E85" s="109" t="s">
        <v>430</v>
      </c>
      <c r="F85" s="109" t="s">
        <v>269</v>
      </c>
      <c r="G85" s="211" t="s">
        <v>438</v>
      </c>
    </row>
    <row r="86" spans="1:7" ht="15.75" customHeight="1">
      <c r="A86" s="184">
        <v>75</v>
      </c>
      <c r="B86" s="184"/>
      <c r="C86" s="109" t="s">
        <v>413</v>
      </c>
      <c r="D86" s="109" t="s">
        <v>425</v>
      </c>
      <c r="E86" s="109" t="s">
        <v>431</v>
      </c>
      <c r="F86" s="109" t="s">
        <v>435</v>
      </c>
      <c r="G86" s="211" t="s">
        <v>439</v>
      </c>
    </row>
    <row r="87" spans="1:7" ht="15.75" customHeight="1">
      <c r="A87" s="184">
        <v>76</v>
      </c>
      <c r="B87" s="184"/>
      <c r="C87" s="109" t="s">
        <v>346</v>
      </c>
      <c r="D87" s="109" t="s">
        <v>426</v>
      </c>
      <c r="E87" s="109" t="s">
        <v>432</v>
      </c>
      <c r="F87" s="109" t="s">
        <v>435</v>
      </c>
      <c r="G87" s="211" t="s">
        <v>439</v>
      </c>
    </row>
    <row r="88" spans="1:7" ht="15.75" customHeight="1">
      <c r="A88" s="184">
        <v>77</v>
      </c>
      <c r="B88" s="184"/>
      <c r="C88" s="109" t="s">
        <v>414</v>
      </c>
      <c r="D88" s="109" t="s">
        <v>427</v>
      </c>
      <c r="E88" s="109" t="s">
        <v>433</v>
      </c>
      <c r="F88" s="109" t="s">
        <v>269</v>
      </c>
      <c r="G88" s="211" t="s">
        <v>440</v>
      </c>
    </row>
    <row r="89" spans="1:7" ht="15.75" customHeight="1">
      <c r="A89" s="184">
        <v>78</v>
      </c>
      <c r="B89" s="184" t="s">
        <v>404</v>
      </c>
      <c r="C89" s="109" t="s">
        <v>415</v>
      </c>
      <c r="D89" s="109" t="s">
        <v>428</v>
      </c>
      <c r="E89" s="109" t="s">
        <v>434</v>
      </c>
      <c r="F89" s="109" t="s">
        <v>269</v>
      </c>
      <c r="G89" s="211" t="s">
        <v>441</v>
      </c>
    </row>
    <row r="90" spans="1:7" ht="15.75" customHeight="1">
      <c r="A90" s="184">
        <v>79</v>
      </c>
      <c r="B90" s="184" t="s">
        <v>404</v>
      </c>
      <c r="C90" s="109" t="s">
        <v>416</v>
      </c>
      <c r="D90" s="109" t="s">
        <v>235</v>
      </c>
      <c r="E90" s="109" t="s">
        <v>434</v>
      </c>
      <c r="F90" s="109" t="s">
        <v>269</v>
      </c>
      <c r="G90" s="211" t="s">
        <v>441</v>
      </c>
    </row>
    <row r="91" spans="1:7" ht="15.75" customHeight="1" thickBot="1">
      <c r="A91" s="212">
        <v>80</v>
      </c>
      <c r="B91" s="212"/>
      <c r="C91" s="213" t="s">
        <v>417</v>
      </c>
      <c r="D91" s="213" t="s">
        <v>429</v>
      </c>
      <c r="E91" s="214" t="s">
        <v>268</v>
      </c>
      <c r="F91" s="214" t="s">
        <v>238</v>
      </c>
      <c r="G91" s="214" t="s">
        <v>409</v>
      </c>
    </row>
    <row r="92" spans="1:7" ht="13.5" thickBot="1">
      <c r="A92" s="215" t="s">
        <v>442</v>
      </c>
      <c r="B92" s="216"/>
      <c r="C92" s="216"/>
      <c r="D92" s="216"/>
      <c r="E92" s="216"/>
      <c r="F92" s="216"/>
      <c r="G92" s="217"/>
    </row>
  </sheetData>
  <sheetProtection formatCells="0" formatColumns="0" formatRows="0" insertColumns="0" insertRows="0" insertHyperlinks="0" deleteColumns="0" deleteRows="0" sort="0" autoFilter="0" pivotTables="0"/>
  <mergeCells count="20">
    <mergeCell ref="G9:G11"/>
    <mergeCell ref="E9:E11"/>
    <mergeCell ref="C9:D11"/>
    <mergeCell ref="A7:C7"/>
    <mergeCell ref="A1:C1"/>
    <mergeCell ref="A2:C2"/>
    <mergeCell ref="A3:C3"/>
    <mergeCell ref="A4:C4"/>
    <mergeCell ref="A5:C5"/>
    <mergeCell ref="A6:C6"/>
    <mergeCell ref="A92:G92"/>
    <mergeCell ref="D1:G1"/>
    <mergeCell ref="D2:E2"/>
    <mergeCell ref="D4:E4"/>
    <mergeCell ref="D5:G5"/>
    <mergeCell ref="D3:G3"/>
    <mergeCell ref="F9:F11"/>
    <mergeCell ref="A9:A11"/>
    <mergeCell ref="A8:C8"/>
    <mergeCell ref="F8:G8"/>
  </mergeCells>
  <printOptions horizontalCentered="1" verticalCentered="1"/>
  <pageMargins left="0" right="0" top="0" bottom="0" header="0" footer="0"/>
  <pageSetup horizontalDpi="300" verticalDpi="300" orientation="portrait" paperSize="9" r:id="rId2"/>
  <rowBreaks count="1" manualBreakCount="1">
    <brk id="47" max="6" man="1"/>
  </rowBreaks>
  <drawing r:id="rId1"/>
</worksheet>
</file>

<file path=xl/worksheets/sheet3.xml><?xml version="1.0" encoding="utf-8"?>
<worksheet xmlns="http://schemas.openxmlformats.org/spreadsheetml/2006/main" xmlns:r="http://schemas.openxmlformats.org/officeDocument/2006/relationships">
  <sheetPr codeName="Feuil2">
    <tabColor rgb="FF00B0F0"/>
  </sheetPr>
  <dimension ref="A2:B39"/>
  <sheetViews>
    <sheetView showGridLines="0" zoomScalePageLayoutView="0" workbookViewId="0" topLeftCell="A1">
      <selection activeCell="D20" sqref="D20"/>
    </sheetView>
  </sheetViews>
  <sheetFormatPr defaultColWidth="11.421875" defaultRowHeight="12.75"/>
  <cols>
    <col min="1" max="1" width="8.8515625" style="0" customWidth="1"/>
    <col min="2" max="2" width="40.00390625" style="0" customWidth="1"/>
  </cols>
  <sheetData>
    <row r="2" spans="1:2" ht="18">
      <c r="A2" s="231" t="s">
        <v>15</v>
      </c>
      <c r="B2" s="231"/>
    </row>
    <row r="5" spans="1:2" ht="12.75">
      <c r="A5" s="6">
        <v>1</v>
      </c>
      <c r="B5" s="84"/>
    </row>
    <row r="6" spans="1:2" ht="12.75">
      <c r="A6" s="6">
        <v>2</v>
      </c>
      <c r="B6" s="84"/>
    </row>
    <row r="7" spans="1:2" ht="12.75">
      <c r="A7" s="6">
        <v>3</v>
      </c>
      <c r="B7" s="84"/>
    </row>
    <row r="8" spans="1:2" ht="12.75">
      <c r="A8" s="6">
        <v>4</v>
      </c>
      <c r="B8" s="84"/>
    </row>
    <row r="9" spans="1:2" ht="12.75">
      <c r="A9" s="6">
        <v>5</v>
      </c>
      <c r="B9" s="84"/>
    </row>
    <row r="10" spans="1:2" ht="12.75">
      <c r="A10" s="6">
        <v>6</v>
      </c>
      <c r="B10" s="84"/>
    </row>
    <row r="11" spans="1:2" ht="12.75">
      <c r="A11" s="6">
        <v>7</v>
      </c>
      <c r="B11" s="84"/>
    </row>
    <row r="12" spans="1:2" ht="12.75">
      <c r="A12" s="6">
        <v>8</v>
      </c>
      <c r="B12" s="84"/>
    </row>
    <row r="13" spans="1:2" ht="12.75">
      <c r="A13" s="6">
        <v>9</v>
      </c>
      <c r="B13" s="85"/>
    </row>
    <row r="14" spans="1:2" ht="12.75">
      <c r="A14" s="6">
        <v>10</v>
      </c>
      <c r="B14" s="84"/>
    </row>
    <row r="15" spans="1:2" ht="12.75">
      <c r="A15" s="6">
        <v>11</v>
      </c>
      <c r="B15" s="84"/>
    </row>
    <row r="16" spans="1:2" ht="12.75">
      <c r="A16" s="6">
        <v>12</v>
      </c>
      <c r="B16" s="84"/>
    </row>
    <row r="17" spans="1:2" ht="12.75">
      <c r="A17" s="6">
        <v>13</v>
      </c>
      <c r="B17" s="84"/>
    </row>
    <row r="18" spans="1:2" ht="12.75">
      <c r="A18" s="6">
        <v>14</v>
      </c>
      <c r="B18" s="84"/>
    </row>
    <row r="19" spans="1:2" ht="12.75">
      <c r="A19" s="6">
        <v>15</v>
      </c>
      <c r="B19" s="84"/>
    </row>
    <row r="20" spans="1:2" ht="12.75">
      <c r="A20" s="6">
        <v>16</v>
      </c>
      <c r="B20" s="84"/>
    </row>
    <row r="21" spans="1:2" ht="12.75">
      <c r="A21" s="6">
        <v>17</v>
      </c>
      <c r="B21" s="85"/>
    </row>
    <row r="22" spans="1:2" ht="12.75">
      <c r="A22" s="6">
        <v>18</v>
      </c>
      <c r="B22" s="85"/>
    </row>
    <row r="23" spans="1:2" ht="12.75">
      <c r="A23" s="6">
        <v>19</v>
      </c>
      <c r="B23" s="85"/>
    </row>
    <row r="24" spans="1:2" ht="12.75">
      <c r="A24" s="6">
        <v>20</v>
      </c>
      <c r="B24" s="85"/>
    </row>
    <row r="25" spans="1:2" ht="12.75">
      <c r="A25" s="6">
        <v>21</v>
      </c>
      <c r="B25" s="85"/>
    </row>
    <row r="26" spans="1:2" ht="12.75">
      <c r="A26" s="6">
        <v>22</v>
      </c>
      <c r="B26" s="85"/>
    </row>
    <row r="27" spans="1:2" ht="12.75">
      <c r="A27" s="6">
        <v>23</v>
      </c>
      <c r="B27" s="85"/>
    </row>
    <row r="28" spans="1:2" ht="12.75">
      <c r="A28" s="6">
        <v>24</v>
      </c>
      <c r="B28" s="85"/>
    </row>
    <row r="29" spans="1:2" ht="12.75">
      <c r="A29" s="6">
        <v>25</v>
      </c>
      <c r="B29" s="85"/>
    </row>
    <row r="30" spans="1:2" ht="12.75">
      <c r="A30" s="6">
        <v>26</v>
      </c>
      <c r="B30" s="85"/>
    </row>
    <row r="31" spans="1:2" ht="12.75">
      <c r="A31" s="6">
        <v>27</v>
      </c>
      <c r="B31" s="85"/>
    </row>
    <row r="32" spans="1:2" ht="12.75">
      <c r="A32" s="6">
        <v>28</v>
      </c>
      <c r="B32" s="85"/>
    </row>
    <row r="33" spans="1:2" ht="12.75">
      <c r="A33" s="6">
        <v>29</v>
      </c>
      <c r="B33" s="85"/>
    </row>
    <row r="34" spans="1:2" ht="12.75">
      <c r="A34" s="6">
        <v>30</v>
      </c>
      <c r="B34" s="85"/>
    </row>
    <row r="35" spans="1:2" ht="12.75">
      <c r="A35" s="6">
        <v>31</v>
      </c>
      <c r="B35" s="85"/>
    </row>
    <row r="36" spans="1:2" ht="12.75">
      <c r="A36" s="6">
        <v>32</v>
      </c>
      <c r="B36" s="85"/>
    </row>
    <row r="37" spans="1:2" ht="12.75">
      <c r="A37" s="6">
        <v>33</v>
      </c>
      <c r="B37" s="85"/>
    </row>
    <row r="38" spans="1:2" ht="12.75">
      <c r="A38" s="6">
        <v>34</v>
      </c>
      <c r="B38" s="85"/>
    </row>
    <row r="39" spans="1:2" ht="12.75">
      <c r="A39" s="6">
        <v>35</v>
      </c>
      <c r="B39" s="85"/>
    </row>
  </sheetData>
  <sheetProtection/>
  <mergeCells count="1">
    <mergeCell ref="A2:B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Feuil11">
    <tabColor rgb="FF00B0F0"/>
  </sheetPr>
  <dimension ref="A1:AK51"/>
  <sheetViews>
    <sheetView showZeros="0" zoomScalePageLayoutView="0" workbookViewId="0" topLeftCell="A1">
      <selection activeCell="I46" sqref="I46"/>
    </sheetView>
  </sheetViews>
  <sheetFormatPr defaultColWidth="11.421875" defaultRowHeight="12.75"/>
  <cols>
    <col min="1" max="1" width="7.140625" style="0" customWidth="1"/>
    <col min="2" max="2" width="2.57421875" style="0" customWidth="1"/>
    <col min="3" max="3" width="9.28125" style="0" customWidth="1"/>
    <col min="4" max="4" width="11.421875" style="0" customWidth="1"/>
    <col min="5" max="5" width="18.57421875" style="0" customWidth="1"/>
    <col min="6" max="6" width="10.57421875" style="0" customWidth="1"/>
    <col min="7" max="7" width="14.421875" style="0" customWidth="1"/>
    <col min="8" max="8" width="7.57421875" style="0" customWidth="1"/>
    <col min="9" max="9" width="10.57421875" style="0" customWidth="1"/>
  </cols>
  <sheetData>
    <row r="1" spans="1:9" ht="12.75">
      <c r="A1" s="232" t="s">
        <v>219</v>
      </c>
      <c r="B1" s="232"/>
      <c r="C1" s="232"/>
      <c r="D1" s="232"/>
      <c r="E1" s="232"/>
      <c r="F1" s="232"/>
      <c r="G1" s="232"/>
      <c r="H1" s="232"/>
      <c r="I1" s="232"/>
    </row>
    <row r="2" spans="1:9" ht="15.75">
      <c r="A2" s="237" t="s">
        <v>60</v>
      </c>
      <c r="B2" s="237"/>
      <c r="C2" s="237"/>
      <c r="D2" s="237"/>
      <c r="E2" s="237"/>
      <c r="F2" s="237"/>
      <c r="G2" s="237"/>
      <c r="H2" s="237"/>
      <c r="I2" s="237"/>
    </row>
    <row r="3" spans="3:6" ht="12.75">
      <c r="C3" s="119"/>
      <c r="D3" s="119"/>
      <c r="E3" s="55"/>
      <c r="F3" s="55"/>
    </row>
    <row r="4" spans="1:37" ht="12.75">
      <c r="A4" s="55" t="s">
        <v>61</v>
      </c>
      <c r="D4" s="236" t="str">
        <f>IF(Inscription!D3="","",Inscription!D3)</f>
        <v>AVC Aix En Provence</v>
      </c>
      <c r="E4" s="236"/>
      <c r="F4" s="236"/>
      <c r="G4" s="236"/>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7" ht="12.75">
      <c r="A5" s="55" t="s">
        <v>62</v>
      </c>
      <c r="C5" s="54" t="str">
        <f>IF(Inscription!D1="","",Inscription!D1)</f>
        <v>RONDE PAYS D'AIX</v>
      </c>
      <c r="D5" s="54"/>
      <c r="E5" s="54"/>
      <c r="F5" s="56"/>
      <c r="G5" s="54"/>
    </row>
    <row r="6" spans="1:7" ht="12.75">
      <c r="A6" s="55" t="s">
        <v>64</v>
      </c>
      <c r="B6" s="54" t="str">
        <f>IF(Inscription!D5="","",Inscription!D5)</f>
        <v>CAT 2-3-J</v>
      </c>
      <c r="C6" s="54"/>
      <c r="D6" s="54"/>
      <c r="F6" s="83" t="s">
        <v>10</v>
      </c>
      <c r="G6" s="82">
        <f>IF(Inscription!D4="","",Inscription!D4)</f>
        <v>42071</v>
      </c>
    </row>
    <row r="7" spans="1:5" ht="12.75">
      <c r="A7" s="128" t="s">
        <v>118</v>
      </c>
      <c r="B7" s="115"/>
      <c r="C7" s="115"/>
      <c r="D7" s="115"/>
      <c r="E7" s="56">
        <f>COUNTA(A12:A39)</f>
        <v>0</v>
      </c>
    </row>
    <row r="9" spans="1:9" ht="12.75">
      <c r="A9" s="241" t="s">
        <v>35</v>
      </c>
      <c r="B9" s="24"/>
      <c r="C9" s="244" t="s">
        <v>48</v>
      </c>
      <c r="D9" s="245"/>
      <c r="E9" s="250" t="s">
        <v>1</v>
      </c>
      <c r="F9" s="253" t="s">
        <v>42</v>
      </c>
      <c r="G9" s="250" t="s">
        <v>5</v>
      </c>
      <c r="H9" s="233" t="s">
        <v>50</v>
      </c>
      <c r="I9" s="233" t="s">
        <v>49</v>
      </c>
    </row>
    <row r="10" spans="1:9" ht="12.75">
      <c r="A10" s="242"/>
      <c r="B10" s="33"/>
      <c r="C10" s="246"/>
      <c r="D10" s="247"/>
      <c r="E10" s="251"/>
      <c r="F10" s="254"/>
      <c r="G10" s="251"/>
      <c r="H10" s="234"/>
      <c r="I10" s="234"/>
    </row>
    <row r="11" spans="1:9" ht="12.75">
      <c r="A11" s="243"/>
      <c r="B11" s="25"/>
      <c r="C11" s="248"/>
      <c r="D11" s="249"/>
      <c r="E11" s="252"/>
      <c r="F11" s="255"/>
      <c r="G11" s="252"/>
      <c r="H11" s="235"/>
      <c r="I11" s="235"/>
    </row>
    <row r="12" spans="1:9" ht="15">
      <c r="A12" s="18"/>
      <c r="B12" s="23"/>
      <c r="C12" s="27" t="str">
        <f>IF(A12&gt;0,CONCATENATE((VLOOKUP($A12,Inscription!$A$12:$G$91,3,FALSE)),"   ",(VLOOKUP($A12,Inscription!$A$12:$G$91,4,FALSE)))," ")</f>
        <v> </v>
      </c>
      <c r="D12" s="81"/>
      <c r="E12" s="5" t="str">
        <f>IF($A12&gt;0,(VLOOKUP($A12,Inscription!$A$12:$G$91,5,FALSE))," ")</f>
        <v> </v>
      </c>
      <c r="F12" s="5" t="str">
        <f>IF($A12&gt;0,(VLOOKUP($A12,Inscription!$A$12:$G$91,6,FALSE))," ")</f>
        <v> </v>
      </c>
      <c r="G12" s="5" t="str">
        <f>IF($A12&gt;0,(VLOOKUP($A12,Inscription!$A$12:$G$91,7,FALSE))," ")</f>
        <v> </v>
      </c>
      <c r="H12" s="45"/>
      <c r="I12" s="45"/>
    </row>
    <row r="13" spans="1:9" ht="15">
      <c r="A13" s="18"/>
      <c r="B13" s="23"/>
      <c r="C13" s="27" t="str">
        <f>IF(A13&gt;0,CONCATENATE((VLOOKUP($A13,Inscription!$A$12:$G$91,3,FALSE)),"   ",(VLOOKUP($A13,Inscription!$A$12:$G$91,4,FALSE)))," ")</f>
        <v> </v>
      </c>
      <c r="D13" s="81"/>
      <c r="E13" s="5" t="str">
        <f>IF($A13&gt;0,(VLOOKUP($A13,Inscription!$A$12:$G$91,5,FALSE))," ")</f>
        <v> </v>
      </c>
      <c r="F13" s="5" t="str">
        <f>IF($A13&gt;0,(VLOOKUP($A13,Inscription!$A$12:$G$91,6,FALSE))," ")</f>
        <v> </v>
      </c>
      <c r="G13" s="5" t="str">
        <f>IF($A13&gt;0,(VLOOKUP($A13,Inscription!$A$12:$G$91,7,FALSE))," ")</f>
        <v> </v>
      </c>
      <c r="H13" s="45"/>
      <c r="I13" s="45"/>
    </row>
    <row r="14" spans="1:9" ht="15">
      <c r="A14" s="18"/>
      <c r="B14" s="23"/>
      <c r="C14" s="27" t="str">
        <f>IF(A14&gt;0,CONCATENATE((VLOOKUP($A14,Inscription!$A$12:$G$91,3,FALSE)),"   ",(VLOOKUP($A14,Inscription!$A$12:$G$91,4,FALSE)))," ")</f>
        <v> </v>
      </c>
      <c r="D14" s="81"/>
      <c r="E14" s="5" t="str">
        <f>IF($A14&gt;0,(VLOOKUP($A14,Inscription!$A$12:$G$91,5,FALSE))," ")</f>
        <v> </v>
      </c>
      <c r="F14" s="5" t="str">
        <f>IF($A14&gt;0,(VLOOKUP($A14,Inscription!$A$12:$G$91,6,FALSE))," ")</f>
        <v> </v>
      </c>
      <c r="G14" s="5" t="str">
        <f>IF($A14&gt;0,(VLOOKUP($A14,Inscription!$A$12:$G$91,7,FALSE))," ")</f>
        <v> </v>
      </c>
      <c r="H14" s="45"/>
      <c r="I14" s="45"/>
    </row>
    <row r="15" spans="1:9" ht="15">
      <c r="A15" s="18"/>
      <c r="B15" s="23"/>
      <c r="C15" s="27" t="str">
        <f>IF(A15&gt;0,CONCATENATE((VLOOKUP($A15,Inscription!$A$12:$G$91,3,FALSE)),"   ",(VLOOKUP($A15,Inscription!$A$12:$G$91,4,FALSE)))," ")</f>
        <v> </v>
      </c>
      <c r="D15" s="81"/>
      <c r="E15" s="5" t="str">
        <f>IF($A15&gt;0,(VLOOKUP($A15,Inscription!$A$12:$G$91,5,FALSE))," ")</f>
        <v> </v>
      </c>
      <c r="F15" s="5" t="str">
        <f>IF($A15&gt;0,(VLOOKUP($A15,Inscription!$A$12:$G$91,6,FALSE))," ")</f>
        <v> </v>
      </c>
      <c r="G15" s="5" t="str">
        <f>IF($A15&gt;0,(VLOOKUP($A15,Inscription!$A$12:$G$91,7,FALSE))," ")</f>
        <v> </v>
      </c>
      <c r="H15" s="45"/>
      <c r="I15" s="45"/>
    </row>
    <row r="16" spans="1:9" ht="15">
      <c r="A16" s="18"/>
      <c r="B16" s="23"/>
      <c r="C16" s="27" t="str">
        <f>IF(A16&gt;0,CONCATENATE((VLOOKUP($A16,Inscription!$A$12:$G$91,3,FALSE)),"   ",(VLOOKUP($A16,Inscription!$A$12:$G$91,4,FALSE)))," ")</f>
        <v> </v>
      </c>
      <c r="D16" s="81"/>
      <c r="E16" s="5" t="str">
        <f>IF($A16&gt;0,(VLOOKUP($A16,Inscription!$A$12:$G$91,5,FALSE))," ")</f>
        <v> </v>
      </c>
      <c r="F16" s="5" t="str">
        <f>IF($A16&gt;0,(VLOOKUP($A16,Inscription!$A$12:$G$91,6,FALSE))," ")</f>
        <v> </v>
      </c>
      <c r="G16" s="5" t="str">
        <f>IF($A16&gt;0,(VLOOKUP($A16,Inscription!$A$12:$G$91,7,FALSE))," ")</f>
        <v> </v>
      </c>
      <c r="H16" s="45"/>
      <c r="I16" s="45"/>
    </row>
    <row r="17" spans="1:9" ht="15">
      <c r="A17" s="18"/>
      <c r="B17" s="23"/>
      <c r="C17" s="27" t="str">
        <f>IF(A17&gt;0,CONCATENATE((VLOOKUP($A17,Inscription!$A$12:$G$91,3,FALSE)),"   ",(VLOOKUP($A17,Inscription!$A$12:$G$91,4,FALSE)))," ")</f>
        <v> </v>
      </c>
      <c r="D17" s="81"/>
      <c r="E17" s="5" t="str">
        <f>IF($A17&gt;0,(VLOOKUP($A17,Inscription!$A$12:$G$91,5,FALSE))," ")</f>
        <v> </v>
      </c>
      <c r="F17" s="5" t="str">
        <f>IF($A17&gt;0,(VLOOKUP($A17,Inscription!$A$12:$G$91,6,FALSE))," ")</f>
        <v> </v>
      </c>
      <c r="G17" s="5" t="str">
        <f>IF($A17&gt;0,(VLOOKUP($A17,Inscription!$A$12:$G$91,7,FALSE))," ")</f>
        <v> </v>
      </c>
      <c r="H17" s="45"/>
      <c r="I17" s="45"/>
    </row>
    <row r="18" spans="1:9" ht="15">
      <c r="A18" s="18"/>
      <c r="B18" s="23"/>
      <c r="C18" s="27" t="str">
        <f>IF(A18&gt;0,CONCATENATE((VLOOKUP($A18,Inscription!$A$12:$G$91,3,FALSE)),"   ",(VLOOKUP($A18,Inscription!$A$12:$G$91,4,FALSE)))," ")</f>
        <v> </v>
      </c>
      <c r="D18" s="81"/>
      <c r="E18" s="5" t="str">
        <f>IF($A18&gt;0,(VLOOKUP($A18,Inscription!$A$12:$G$91,5,FALSE))," ")</f>
        <v> </v>
      </c>
      <c r="F18" s="5" t="str">
        <f>IF($A18&gt;0,(VLOOKUP($A18,Inscription!$A$12:$G$91,6,FALSE))," ")</f>
        <v> </v>
      </c>
      <c r="G18" s="5" t="str">
        <f>IF($A18&gt;0,(VLOOKUP($A18,Inscription!$A$12:$G$91,7,FALSE))," ")</f>
        <v> </v>
      </c>
      <c r="H18" s="45"/>
      <c r="I18" s="45"/>
    </row>
    <row r="19" spans="1:9" ht="15">
      <c r="A19" s="18"/>
      <c r="B19" s="23"/>
      <c r="C19" s="27" t="str">
        <f>IF(A19&gt;0,CONCATENATE((VLOOKUP($A19,Inscription!$A$12:$G$91,3,FALSE)),"   ",(VLOOKUP($A19,Inscription!$A$12:$G$91,4,FALSE)))," ")</f>
        <v> </v>
      </c>
      <c r="D19" s="81"/>
      <c r="E19" s="5" t="str">
        <f>IF($A19&gt;0,(VLOOKUP($A19,Inscription!$A$12:$G$91,5,FALSE))," ")</f>
        <v> </v>
      </c>
      <c r="F19" s="5" t="str">
        <f>IF($A19&gt;0,(VLOOKUP($A19,Inscription!$A$12:$G$91,6,FALSE))," ")</f>
        <v> </v>
      </c>
      <c r="G19" s="5" t="str">
        <f>IF($A19&gt;0,(VLOOKUP($A19,Inscription!$A$12:$G$91,7,FALSE))," ")</f>
        <v> </v>
      </c>
      <c r="H19" s="45"/>
      <c r="I19" s="45"/>
    </row>
    <row r="20" spans="1:9" ht="15">
      <c r="A20" s="18"/>
      <c r="B20" s="23"/>
      <c r="C20" s="27" t="str">
        <f>IF(A20&gt;0,CONCATENATE((VLOOKUP($A20,Inscription!$A$12:$G$91,3,FALSE)),"   ",(VLOOKUP($A20,Inscription!$A$12:$G$91,4,FALSE)))," ")</f>
        <v> </v>
      </c>
      <c r="D20" s="81"/>
      <c r="E20" s="5" t="str">
        <f>IF($A20&gt;0,(VLOOKUP($A20,Inscription!$A$12:$G$91,5,FALSE))," ")</f>
        <v> </v>
      </c>
      <c r="F20" s="5" t="str">
        <f>IF($A20&gt;0,(VLOOKUP($A20,Inscription!$A$12:$G$91,6,FALSE))," ")</f>
        <v> </v>
      </c>
      <c r="G20" s="5" t="str">
        <f>IF($A20&gt;0,(VLOOKUP($A20,Inscription!$A$12:$G$91,7,FALSE))," ")</f>
        <v> </v>
      </c>
      <c r="H20" s="45"/>
      <c r="I20" s="45"/>
    </row>
    <row r="21" spans="1:9" ht="15">
      <c r="A21" s="18"/>
      <c r="B21" s="23"/>
      <c r="C21" s="27" t="str">
        <f>IF(A21&gt;0,CONCATENATE((VLOOKUP($A21,Inscription!$A$12:$G$91,3,FALSE)),"   ",(VLOOKUP($A21,Inscription!$A$12:$G$91,4,FALSE)))," ")</f>
        <v> </v>
      </c>
      <c r="D21" s="81"/>
      <c r="E21" s="5" t="str">
        <f>IF($A21&gt;0,(VLOOKUP($A21,Inscription!$A$12:$G$91,5,FALSE))," ")</f>
        <v> </v>
      </c>
      <c r="F21" s="5" t="str">
        <f>IF($A21&gt;0,(VLOOKUP($A21,Inscription!$A$12:$G$91,6,FALSE))," ")</f>
        <v> </v>
      </c>
      <c r="G21" s="5" t="str">
        <f>IF($A21&gt;0,(VLOOKUP($A21,Inscription!$A$12:$G$91,7,FALSE))," ")</f>
        <v> </v>
      </c>
      <c r="H21" s="45"/>
      <c r="I21" s="45"/>
    </row>
    <row r="22" spans="1:9" ht="15">
      <c r="A22" s="18"/>
      <c r="B22" s="23"/>
      <c r="C22" s="27" t="str">
        <f>IF(A22&gt;0,CONCATENATE((VLOOKUP($A22,Inscription!$A$12:$G$91,3,FALSE)),"   ",(VLOOKUP($A22,Inscription!$A$12:$G$91,4,FALSE)))," ")</f>
        <v> </v>
      </c>
      <c r="D22" s="81"/>
      <c r="E22" s="5" t="str">
        <f>IF($A22&gt;0,(VLOOKUP($A22,Inscription!$A$12:$G$91,5,FALSE))," ")</f>
        <v> </v>
      </c>
      <c r="F22" s="5" t="str">
        <f>IF($A22&gt;0,(VLOOKUP($A22,Inscription!$A$12:$G$91,6,FALSE))," ")</f>
        <v> </v>
      </c>
      <c r="G22" s="5" t="str">
        <f>IF($A22&gt;0,(VLOOKUP($A22,Inscription!$A$12:$G$91,7,FALSE))," ")</f>
        <v> </v>
      </c>
      <c r="H22" s="45"/>
      <c r="I22" s="45"/>
    </row>
    <row r="23" spans="1:9" ht="15">
      <c r="A23" s="18"/>
      <c r="B23" s="23"/>
      <c r="C23" s="27" t="str">
        <f>IF(A23&gt;0,CONCATENATE((VLOOKUP($A23,Inscription!$A$12:$G$91,3,FALSE)),"   ",(VLOOKUP($A23,Inscription!$A$12:$G$91,4,FALSE)))," ")</f>
        <v> </v>
      </c>
      <c r="D23" s="81"/>
      <c r="E23" s="5" t="str">
        <f>IF($A23&gt;0,(VLOOKUP($A23,Inscription!$A$12:$G$91,5,FALSE))," ")</f>
        <v> </v>
      </c>
      <c r="F23" s="5" t="str">
        <f>IF($A23&gt;0,(VLOOKUP($A23,Inscription!$A$12:$G$91,6,FALSE))," ")</f>
        <v> </v>
      </c>
      <c r="G23" s="5" t="str">
        <f>IF($A23&gt;0,(VLOOKUP($A23,Inscription!$A$12:$G$91,7,FALSE))," ")</f>
        <v> </v>
      </c>
      <c r="H23" s="45"/>
      <c r="I23" s="45"/>
    </row>
    <row r="24" spans="1:9" ht="15">
      <c r="A24" s="18"/>
      <c r="B24" s="23"/>
      <c r="C24" s="27" t="str">
        <f>IF(A24&gt;0,CONCATENATE((VLOOKUP($A24,Inscription!$A$12:$G$91,3,FALSE)),"   ",(VLOOKUP($A24,Inscription!$A$12:$G$91,4,FALSE)))," ")</f>
        <v> </v>
      </c>
      <c r="D24" s="81"/>
      <c r="E24" s="5" t="str">
        <f>IF($A24&gt;0,(VLOOKUP($A24,Inscription!$A$12:$G$91,5,FALSE))," ")</f>
        <v> </v>
      </c>
      <c r="F24" s="5" t="str">
        <f>IF($A24&gt;0,(VLOOKUP($A24,Inscription!$A$12:$G$91,6,FALSE))," ")</f>
        <v> </v>
      </c>
      <c r="G24" s="5" t="str">
        <f>IF($A24&gt;0,(VLOOKUP($A24,Inscription!$A$12:$G$91,7,FALSE))," ")</f>
        <v> </v>
      </c>
      <c r="H24" s="45"/>
      <c r="I24" s="45"/>
    </row>
    <row r="25" spans="1:9" ht="15">
      <c r="A25" s="18"/>
      <c r="B25" s="23"/>
      <c r="C25" s="27" t="str">
        <f>IF(A25&gt;0,CONCATENATE((VLOOKUP($A25,Inscription!$A$12:$G$91,3,FALSE)),"   ",(VLOOKUP($A25,Inscription!$A$12:$G$91,4,FALSE)))," ")</f>
        <v> </v>
      </c>
      <c r="D25" s="81"/>
      <c r="E25" s="5" t="str">
        <f>IF($A25&gt;0,(VLOOKUP($A25,Inscription!$A$12:$G$91,5,FALSE))," ")</f>
        <v> </v>
      </c>
      <c r="F25" s="5" t="str">
        <f>IF($A25&gt;0,(VLOOKUP($A25,Inscription!$A$12:$G$91,6,FALSE))," ")</f>
        <v> </v>
      </c>
      <c r="G25" s="5" t="str">
        <f>IF($A25&gt;0,(VLOOKUP($A25,Inscription!$A$12:$G$91,7,FALSE))," ")</f>
        <v> </v>
      </c>
      <c r="H25" s="45"/>
      <c r="I25" s="45"/>
    </row>
    <row r="26" spans="1:9" ht="15">
      <c r="A26" s="18"/>
      <c r="B26" s="23"/>
      <c r="C26" s="27" t="str">
        <f>IF(A26&gt;0,CONCATENATE((VLOOKUP($A26,Inscription!$A$12:$G$91,3,FALSE)),"   ",(VLOOKUP($A26,Inscription!$A$12:$G$91,4,FALSE)))," ")</f>
        <v> </v>
      </c>
      <c r="D26" s="81"/>
      <c r="E26" s="5" t="str">
        <f>IF($A26&gt;0,(VLOOKUP($A26,Inscription!$A$12:$G$91,5,FALSE))," ")</f>
        <v> </v>
      </c>
      <c r="F26" s="5" t="str">
        <f>IF($A26&gt;0,(VLOOKUP($A26,Inscription!$A$12:$G$91,6,FALSE))," ")</f>
        <v> </v>
      </c>
      <c r="G26" s="5" t="str">
        <f>IF($A26&gt;0,(VLOOKUP($A26,Inscription!$A$12:$G$91,7,FALSE))," ")</f>
        <v> </v>
      </c>
      <c r="H26" s="45"/>
      <c r="I26" s="45"/>
    </row>
    <row r="27" spans="1:9" ht="15">
      <c r="A27" s="18"/>
      <c r="B27" s="23"/>
      <c r="C27" s="27" t="str">
        <f>IF(A27&gt;0,CONCATENATE((VLOOKUP($A27,Inscription!$A$12:$G$91,3,FALSE)),"   ",(VLOOKUP($A27,Inscription!$A$12:$G$91,4,FALSE)))," ")</f>
        <v> </v>
      </c>
      <c r="D27" s="81"/>
      <c r="E27" s="5" t="str">
        <f>IF($A27&gt;0,(VLOOKUP($A27,Inscription!$A$12:$G$91,5,FALSE))," ")</f>
        <v> </v>
      </c>
      <c r="F27" s="5" t="str">
        <f>IF($A27&gt;0,(VLOOKUP($A27,Inscription!$A$12:$G$91,6,FALSE))," ")</f>
        <v> </v>
      </c>
      <c r="G27" s="5" t="str">
        <f>IF($A27&gt;0,(VLOOKUP($A27,Inscription!$A$12:$G$91,7,FALSE))," ")</f>
        <v> </v>
      </c>
      <c r="H27" s="45"/>
      <c r="I27" s="45"/>
    </row>
    <row r="28" spans="1:9" ht="15">
      <c r="A28" s="18"/>
      <c r="B28" s="23"/>
      <c r="C28" s="27" t="str">
        <f>IF(A28&gt;0,CONCATENATE((VLOOKUP($A28,Inscription!$A$12:$G$91,3,FALSE)),"   ",(VLOOKUP($A28,Inscription!$A$12:$G$91,4,FALSE)))," ")</f>
        <v> </v>
      </c>
      <c r="D28" s="81"/>
      <c r="E28" s="5" t="str">
        <f>IF($A28&gt;0,(VLOOKUP($A28,Inscription!$A$12:$G$91,5,FALSE))," ")</f>
        <v> </v>
      </c>
      <c r="F28" s="5" t="str">
        <f>IF($A28&gt;0,(VLOOKUP($A28,Inscription!$A$12:$G$91,6,FALSE))," ")</f>
        <v> </v>
      </c>
      <c r="G28" s="5" t="str">
        <f>IF($A28&gt;0,(VLOOKUP($A28,Inscription!$A$12:$G$91,7,FALSE))," ")</f>
        <v> </v>
      </c>
      <c r="H28" s="45"/>
      <c r="I28" s="45"/>
    </row>
    <row r="29" spans="1:9" ht="15">
      <c r="A29" s="18"/>
      <c r="B29" s="23"/>
      <c r="C29" s="27" t="str">
        <f>IF(A29&gt;0,CONCATENATE((VLOOKUP($A29,Inscription!$A$12:$G$91,3,FALSE)),"   ",(VLOOKUP($A29,Inscription!$A$12:$G$91,4,FALSE)))," ")</f>
        <v> </v>
      </c>
      <c r="D29" s="81"/>
      <c r="E29" s="5" t="str">
        <f>IF($A29&gt;0,(VLOOKUP($A29,Inscription!$A$12:$G$91,5,FALSE))," ")</f>
        <v> </v>
      </c>
      <c r="F29" s="5" t="str">
        <f>IF($A29&gt;0,(VLOOKUP($A29,Inscription!$A$12:$G$91,6,FALSE))," ")</f>
        <v> </v>
      </c>
      <c r="G29" s="5" t="str">
        <f>IF($A29&gt;0,(VLOOKUP($A29,Inscription!$A$12:$G$91,7,FALSE))," ")</f>
        <v> </v>
      </c>
      <c r="H29" s="45"/>
      <c r="I29" s="45"/>
    </row>
    <row r="30" spans="1:9" ht="15">
      <c r="A30" s="18"/>
      <c r="B30" s="23"/>
      <c r="C30" s="27" t="str">
        <f>IF(A30&gt;0,CONCATENATE((VLOOKUP($A30,Inscription!$A$12:$G$91,3,FALSE)),"   ",(VLOOKUP($A30,Inscription!$A$12:$G$91,4,FALSE)))," ")</f>
        <v> </v>
      </c>
      <c r="D30" s="81"/>
      <c r="E30" s="5" t="str">
        <f>IF($A30&gt;0,(VLOOKUP($A30,Inscription!$A$12:$G$91,5,FALSE))," ")</f>
        <v> </v>
      </c>
      <c r="F30" s="5" t="str">
        <f>IF($A30&gt;0,(VLOOKUP($A30,Inscription!$A$12:$G$91,6,FALSE))," ")</f>
        <v> </v>
      </c>
      <c r="G30" s="5" t="str">
        <f>IF($A30&gt;0,(VLOOKUP($A30,Inscription!$A$12:$G$91,7,FALSE))," ")</f>
        <v> </v>
      </c>
      <c r="H30" s="45"/>
      <c r="I30" s="45"/>
    </row>
    <row r="31" spans="1:9" ht="15">
      <c r="A31" s="18"/>
      <c r="B31" s="23"/>
      <c r="C31" s="27" t="str">
        <f>IF(A31&gt;0,CONCATENATE((VLOOKUP($A31,Inscription!$A$12:$G$91,3,FALSE)),"   ",(VLOOKUP($A31,Inscription!$A$12:$G$91,4,FALSE)))," ")</f>
        <v> </v>
      </c>
      <c r="D31" s="81"/>
      <c r="E31" s="5" t="str">
        <f>IF($A31&gt;0,(VLOOKUP($A31,Inscription!$A$12:$G$91,5,FALSE))," ")</f>
        <v> </v>
      </c>
      <c r="F31" s="5" t="str">
        <f>IF($A31&gt;0,(VLOOKUP($A31,Inscription!$A$12:$G$91,6,FALSE))," ")</f>
        <v> </v>
      </c>
      <c r="G31" s="5" t="str">
        <f>IF($A31&gt;0,(VLOOKUP($A31,Inscription!$A$12:$G$91,7,FALSE))," ")</f>
        <v> </v>
      </c>
      <c r="H31" s="45"/>
      <c r="I31" s="45"/>
    </row>
    <row r="32" spans="1:9" ht="15">
      <c r="A32" s="18"/>
      <c r="B32" s="23"/>
      <c r="C32" s="27" t="str">
        <f>IF(A32&gt;0,CONCATENATE((VLOOKUP($A32,Inscription!$A$12:$G$91,3,FALSE)),"   ",(VLOOKUP($A32,Inscription!$A$12:$G$91,4,FALSE)))," ")</f>
        <v> </v>
      </c>
      <c r="D32" s="81"/>
      <c r="E32" s="5" t="str">
        <f>IF($A32&gt;0,(VLOOKUP($A32,Inscription!$A$12:$G$91,5,FALSE))," ")</f>
        <v> </v>
      </c>
      <c r="F32" s="5" t="str">
        <f>IF($A32&gt;0,(VLOOKUP($A32,Inscription!$A$12:$G$91,6,FALSE))," ")</f>
        <v> </v>
      </c>
      <c r="G32" s="5" t="str">
        <f>IF($A32&gt;0,(VLOOKUP($A32,Inscription!$A$12:$G$91,7,FALSE))," ")</f>
        <v> </v>
      </c>
      <c r="H32" s="45"/>
      <c r="I32" s="45"/>
    </row>
    <row r="33" spans="1:9" ht="15">
      <c r="A33" s="18"/>
      <c r="B33" s="23"/>
      <c r="C33" s="27" t="str">
        <f>IF(A33&gt;0,CONCATENATE((VLOOKUP($A33,Inscription!$A$12:$G$91,3,FALSE)),"   ",(VLOOKUP($A33,Inscription!$A$12:$G$91,4,FALSE)))," ")</f>
        <v> </v>
      </c>
      <c r="D33" s="81"/>
      <c r="E33" s="5" t="str">
        <f>IF($A33&gt;0,(VLOOKUP($A33,Inscription!$A$12:$G$91,5,FALSE))," ")</f>
        <v> </v>
      </c>
      <c r="F33" s="5" t="str">
        <f>IF($A33&gt;0,(VLOOKUP($A33,Inscription!$A$12:$G$91,6,FALSE))," ")</f>
        <v> </v>
      </c>
      <c r="G33" s="5" t="str">
        <f>IF($A33&gt;0,(VLOOKUP($A33,Inscription!$A$12:$G$91,7,FALSE))," ")</f>
        <v> </v>
      </c>
      <c r="H33" s="45"/>
      <c r="I33" s="45"/>
    </row>
    <row r="34" spans="1:9" ht="15">
      <c r="A34" s="18"/>
      <c r="B34" s="23"/>
      <c r="C34" s="27" t="str">
        <f>IF(A34&gt;0,CONCATENATE((VLOOKUP($A34,Inscription!$A$12:$G$91,3,FALSE)),"   ",(VLOOKUP($A34,Inscription!$A$12:$G$91,4,FALSE)))," ")</f>
        <v> </v>
      </c>
      <c r="D34" s="81"/>
      <c r="E34" s="5" t="str">
        <f>IF($A34&gt;0,(VLOOKUP($A34,Inscription!$A$12:$G$91,5,FALSE))," ")</f>
        <v> </v>
      </c>
      <c r="F34" s="5" t="str">
        <f>IF($A34&gt;0,(VLOOKUP($A34,Inscription!$A$12:$G$91,6,FALSE))," ")</f>
        <v> </v>
      </c>
      <c r="G34" s="5" t="str">
        <f>IF($A34&gt;0,(VLOOKUP($A34,Inscription!$A$12:$G$91,7,FALSE))," ")</f>
        <v> </v>
      </c>
      <c r="H34" s="45"/>
      <c r="I34" s="45"/>
    </row>
    <row r="35" spans="1:9" ht="15">
      <c r="A35" s="18"/>
      <c r="B35" s="23"/>
      <c r="C35" s="27" t="str">
        <f>IF(A35&gt;0,CONCATENATE((VLOOKUP($A35,Inscription!$A$12:$G$91,3,FALSE)),"   ",(VLOOKUP($A35,Inscription!$A$12:$G$91,4,FALSE)))," ")</f>
        <v> </v>
      </c>
      <c r="D35" s="81"/>
      <c r="E35" s="5" t="str">
        <f>IF($A35&gt;0,(VLOOKUP($A35,Inscription!$A$12:$G$91,5,FALSE))," ")</f>
        <v> </v>
      </c>
      <c r="F35" s="5" t="str">
        <f>IF($A35&gt;0,(VLOOKUP($A35,Inscription!$A$12:$G$91,6,FALSE))," ")</f>
        <v> </v>
      </c>
      <c r="G35" s="5" t="str">
        <f>IF($A35&gt;0,(VLOOKUP($A35,Inscription!$A$12:$G$91,7,FALSE))," ")</f>
        <v> </v>
      </c>
      <c r="H35" s="45"/>
      <c r="I35" s="45"/>
    </row>
    <row r="36" spans="1:9" ht="15">
      <c r="A36" s="18"/>
      <c r="B36" s="23"/>
      <c r="C36" s="27" t="str">
        <f>IF(A36&gt;0,CONCATENATE((VLOOKUP($A36,Inscription!$A$12:$G$91,3,FALSE)),"   ",(VLOOKUP($A36,Inscription!$A$12:$G$91,4,FALSE)))," ")</f>
        <v> </v>
      </c>
      <c r="D36" s="81"/>
      <c r="E36" s="5" t="str">
        <f>IF($A36&gt;0,(VLOOKUP($A36,Inscription!$A$12:$G$91,5,FALSE))," ")</f>
        <v> </v>
      </c>
      <c r="F36" s="5" t="str">
        <f>IF($A36&gt;0,(VLOOKUP($A36,Inscription!$A$12:$G$91,6,FALSE))," ")</f>
        <v> </v>
      </c>
      <c r="G36" s="5" t="str">
        <f>IF($A36&gt;0,(VLOOKUP($A36,Inscription!$A$12:$G$91,7,FALSE))," ")</f>
        <v> </v>
      </c>
      <c r="H36" s="45"/>
      <c r="I36" s="45"/>
    </row>
    <row r="37" spans="1:9" ht="15">
      <c r="A37" s="18"/>
      <c r="B37" s="23"/>
      <c r="C37" s="27" t="str">
        <f>IF(A37&gt;0,CONCATENATE((VLOOKUP($A37,Inscription!$A$12:$G$91,3,FALSE)),"   ",(VLOOKUP($A37,Inscription!$A$12:$G$91,4,FALSE)))," ")</f>
        <v> </v>
      </c>
      <c r="D37" s="81"/>
      <c r="E37" s="5" t="str">
        <f>IF($A37&gt;0,(VLOOKUP($A37,Inscription!$A$12:$G$91,5,FALSE))," ")</f>
        <v> </v>
      </c>
      <c r="F37" s="5" t="str">
        <f>IF($A37&gt;0,(VLOOKUP($A37,Inscription!$A$12:$G$91,6,FALSE))," ")</f>
        <v> </v>
      </c>
      <c r="G37" s="5" t="str">
        <f>IF($A37&gt;0,(VLOOKUP($A37,Inscription!$A$12:$G$91,7,FALSE))," ")</f>
        <v> </v>
      </c>
      <c r="H37" s="45"/>
      <c r="I37" s="45"/>
    </row>
    <row r="38" spans="1:9" ht="15">
      <c r="A38" s="18"/>
      <c r="B38" s="23"/>
      <c r="C38" s="27" t="str">
        <f>IF(A38&gt;0,CONCATENATE((VLOOKUP($A38,Inscription!$A$12:$G$91,3,FALSE)),"   ",(VLOOKUP($A38,Inscription!$A$12:$G$91,4,FALSE)))," ")</f>
        <v> </v>
      </c>
      <c r="D38" s="81"/>
      <c r="E38" s="5" t="str">
        <f>IF($A38&gt;0,(VLOOKUP($A38,Inscription!$A$12:$G$91,5,FALSE))," ")</f>
        <v> </v>
      </c>
      <c r="F38" s="5" t="str">
        <f>IF($A38&gt;0,(VLOOKUP($A38,Inscription!$A$12:$G$91,6,FALSE))," ")</f>
        <v> </v>
      </c>
      <c r="G38" s="5" t="str">
        <f>IF($A38&gt;0,(VLOOKUP($A38,Inscription!$A$12:$G$91,7,FALSE))," ")</f>
        <v> </v>
      </c>
      <c r="H38" s="45"/>
      <c r="I38" s="45"/>
    </row>
    <row r="39" spans="1:9" ht="15">
      <c r="A39" s="18"/>
      <c r="B39" s="23"/>
      <c r="C39" s="27" t="str">
        <f>IF(A39&gt;0,CONCATENATE((VLOOKUP($A39,Inscription!$A$12:$G$91,3,FALSE)),"   ",(VLOOKUP($A39,Inscription!$A$12:$G$91,4,FALSE)))," ")</f>
        <v> </v>
      </c>
      <c r="D39" s="81"/>
      <c r="E39" s="5" t="str">
        <f>IF($A39&gt;0,(VLOOKUP($A39,Inscription!$A$12:$G$91,5,FALSE))," ")</f>
        <v> </v>
      </c>
      <c r="F39" s="5" t="str">
        <f>IF($A39&gt;0,(VLOOKUP($A39,Inscription!$A$12:$G$91,6,FALSE))," ")</f>
        <v> </v>
      </c>
      <c r="G39" s="5" t="str">
        <f>IF($A39&gt;0,(VLOOKUP($A39,Inscription!$A$12:$G$91,7,FALSE))," ")</f>
        <v> </v>
      </c>
      <c r="H39" s="45"/>
      <c r="I39" s="45"/>
    </row>
    <row r="40" spans="1:9" ht="13.5">
      <c r="A40" s="256" t="s">
        <v>137</v>
      </c>
      <c r="B40" s="256"/>
      <c r="C40" s="256"/>
      <c r="D40" s="256"/>
      <c r="E40" s="257"/>
      <c r="F40" s="257"/>
      <c r="G40" s="257"/>
      <c r="H40" s="57"/>
      <c r="I40" s="57"/>
    </row>
    <row r="41" spans="1:9" ht="13.5">
      <c r="A41" s="256"/>
      <c r="B41" s="256"/>
      <c r="C41" s="256"/>
      <c r="D41" s="256"/>
      <c r="E41" s="257"/>
      <c r="F41" s="257"/>
      <c r="G41" s="257"/>
      <c r="H41" s="57"/>
      <c r="I41" s="57"/>
    </row>
    <row r="42" spans="1:9" ht="13.5">
      <c r="A42" s="256"/>
      <c r="B42" s="256"/>
      <c r="C42" s="256"/>
      <c r="D42" s="256"/>
      <c r="E42" s="257"/>
      <c r="F42" s="257"/>
      <c r="G42" s="257"/>
      <c r="H42" s="57"/>
      <c r="I42" s="57"/>
    </row>
    <row r="43" spans="1:9" ht="13.5">
      <c r="A43" s="256"/>
      <c r="B43" s="256"/>
      <c r="C43" s="256"/>
      <c r="D43" s="256"/>
      <c r="E43" s="257"/>
      <c r="F43" s="257"/>
      <c r="G43" s="257"/>
      <c r="H43" s="57"/>
      <c r="I43" s="57"/>
    </row>
    <row r="44" spans="1:9" ht="13.5">
      <c r="A44" s="57"/>
      <c r="B44" s="57"/>
      <c r="C44" s="57"/>
      <c r="D44" s="57"/>
      <c r="E44" s="57"/>
      <c r="F44" s="57"/>
      <c r="G44" s="57"/>
      <c r="H44" s="57"/>
      <c r="I44" s="57"/>
    </row>
    <row r="45" spans="1:9" ht="13.5">
      <c r="A45" s="57"/>
      <c r="B45" s="57"/>
      <c r="C45" s="57"/>
      <c r="D45" s="57"/>
      <c r="E45" s="57"/>
      <c r="F45" s="57"/>
      <c r="G45" s="57"/>
      <c r="H45" s="57"/>
      <c r="I45" s="57"/>
    </row>
    <row r="46" spans="1:9" ht="13.5">
      <c r="A46" s="58" t="s">
        <v>63</v>
      </c>
      <c r="B46" s="57"/>
      <c r="C46" s="57"/>
      <c r="D46" s="127" t="s">
        <v>136</v>
      </c>
      <c r="E46">
        <f>COUNTA(E40:G43)</f>
        <v>0</v>
      </c>
      <c r="F46" s="56" t="s">
        <v>65</v>
      </c>
      <c r="G46" s="121"/>
      <c r="H46" s="120" t="s">
        <v>122</v>
      </c>
      <c r="I46" s="60">
        <f>E46*G46</f>
        <v>0</v>
      </c>
    </row>
    <row r="47" spans="2:9" ht="12.75">
      <c r="B47" s="51"/>
      <c r="C47" s="51"/>
      <c r="E47" s="50">
        <f>$E$7</f>
        <v>0</v>
      </c>
      <c r="F47" s="56" t="s">
        <v>65</v>
      </c>
      <c r="G47" s="121"/>
      <c r="H47" s="120" t="s">
        <v>122</v>
      </c>
      <c r="I47" s="60">
        <f>E47*G47</f>
        <v>0</v>
      </c>
    </row>
    <row r="48" spans="1:7" ht="12.75">
      <c r="A48" s="59"/>
      <c r="B48" s="59"/>
      <c r="C48" s="59"/>
      <c r="D48" s="59"/>
      <c r="E48" s="59"/>
      <c r="F48" s="59"/>
      <c r="G48" s="59"/>
    </row>
    <row r="49" spans="2:9" ht="45.75" customHeight="1">
      <c r="B49" s="238" t="s">
        <v>123</v>
      </c>
      <c r="C49" s="239"/>
      <c r="D49" s="240"/>
      <c r="E49" s="238" t="s">
        <v>124</v>
      </c>
      <c r="F49" s="240"/>
      <c r="G49" s="238" t="s">
        <v>125</v>
      </c>
      <c r="H49" s="239"/>
      <c r="I49" s="240"/>
    </row>
    <row r="50" spans="1:7" ht="18.75" customHeight="1">
      <c r="A50" s="122" t="s">
        <v>126</v>
      </c>
      <c r="G50" s="59"/>
    </row>
    <row r="51" ht="12.75">
      <c r="G51" s="59"/>
    </row>
  </sheetData>
  <sheetProtection/>
  <mergeCells count="18">
    <mergeCell ref="B49:D49"/>
    <mergeCell ref="E49:F49"/>
    <mergeCell ref="G9:G11"/>
    <mergeCell ref="A40:D43"/>
    <mergeCell ref="E40:G40"/>
    <mergeCell ref="E41:G41"/>
    <mergeCell ref="E42:G42"/>
    <mergeCell ref="E43:G43"/>
    <mergeCell ref="A1:I1"/>
    <mergeCell ref="H9:H11"/>
    <mergeCell ref="I9:I11"/>
    <mergeCell ref="D4:G4"/>
    <mergeCell ref="A2:I2"/>
    <mergeCell ref="G49:I49"/>
    <mergeCell ref="A9:A11"/>
    <mergeCell ref="C9:D11"/>
    <mergeCell ref="E9:E11"/>
    <mergeCell ref="F9:F11"/>
  </mergeCells>
  <printOptions horizontalCentered="1"/>
  <pageMargins left="0.31496062992125984" right="0.3937007874015748" top="0.31496062992125984" bottom="0.26" header="0.2755905511811024" footer="0.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Feuil4"/>
  <dimension ref="A1:F202"/>
  <sheetViews>
    <sheetView showGridLines="0" showZeros="0" zoomScalePageLayoutView="0" workbookViewId="0" topLeftCell="A1">
      <selection activeCell="A153" sqref="A153"/>
    </sheetView>
  </sheetViews>
  <sheetFormatPr defaultColWidth="11.421875" defaultRowHeight="12.75"/>
  <cols>
    <col min="1" max="1" width="9.57421875" style="1" customWidth="1"/>
    <col min="2" max="2" width="34.7109375" style="1" customWidth="1"/>
    <col min="3" max="3" width="25.8515625" style="1" customWidth="1"/>
    <col min="4" max="4" width="15.00390625" style="1" customWidth="1"/>
    <col min="5" max="5" width="15.7109375" style="1" customWidth="1"/>
    <col min="6" max="6" width="32.8515625" style="1" customWidth="1"/>
    <col min="7" max="16384" width="11.421875" style="1" customWidth="1"/>
  </cols>
  <sheetData>
    <row r="1" spans="1:6" ht="15.75">
      <c r="A1" s="258" t="s">
        <v>12</v>
      </c>
      <c r="B1" s="258"/>
      <c r="C1" s="258"/>
      <c r="D1" s="258"/>
      <c r="E1" s="258"/>
      <c r="F1" s="258"/>
    </row>
    <row r="2" spans="1:6" ht="12.75">
      <c r="A2" s="175" t="s">
        <v>227</v>
      </c>
      <c r="B2" s="175" t="s">
        <v>222</v>
      </c>
      <c r="C2" s="175" t="s">
        <v>223</v>
      </c>
      <c r="D2" s="175" t="s">
        <v>32</v>
      </c>
      <c r="E2" s="175" t="s">
        <v>225</v>
      </c>
      <c r="F2" s="175" t="s">
        <v>224</v>
      </c>
    </row>
    <row r="3" spans="1:6" ht="24.75" customHeight="1">
      <c r="A3" s="3">
        <f>Inscription!A12</f>
        <v>1</v>
      </c>
      <c r="B3" s="176" t="str">
        <f>CONCATENATE(Inscription!C12,"  ",Inscription!D12)</f>
        <v>ALLUE  Julien</v>
      </c>
      <c r="C3" s="177" t="str">
        <f>Inscription!E12</f>
        <v>VITROLLES VELO CLUB BMX</v>
      </c>
      <c r="D3" s="177" t="str">
        <f>Inscription!F12</f>
        <v>3ème Catégorie</v>
      </c>
      <c r="E3" s="179">
        <f>Inscription!G12</f>
        <v>2113212160</v>
      </c>
      <c r="F3" s="178"/>
    </row>
    <row r="4" spans="1:6" ht="24.75" customHeight="1">
      <c r="A4" s="3">
        <f>Inscription!A13</f>
        <v>2</v>
      </c>
      <c r="B4" s="176" t="str">
        <f>CONCATENATE(Inscription!C13,"  ",Inscription!D13)</f>
        <v>AMMENDOLA  Thomas</v>
      </c>
      <c r="C4" s="177" t="str">
        <f>Inscription!E13</f>
        <v>A.V.C.AIX EN PROVENCE</v>
      </c>
      <c r="D4" s="177" t="str">
        <f>Inscription!F13</f>
        <v>Junior</v>
      </c>
      <c r="E4" s="179">
        <f>Inscription!G13</f>
        <v>2113021046</v>
      </c>
      <c r="F4" s="178"/>
    </row>
    <row r="5" spans="1:6" ht="24.75" customHeight="1">
      <c r="A5" s="3">
        <f>Inscription!A14</f>
        <v>3</v>
      </c>
      <c r="B5" s="176" t="str">
        <f>CONCATENATE(Inscription!C14,"  ",Inscription!D14)</f>
        <v>ARELLANO  FABIEN</v>
      </c>
      <c r="C5" s="177" t="str">
        <f>Inscription!E14</f>
        <v>VITROLLES VELO CLUB BMX</v>
      </c>
      <c r="D5" s="177" t="str">
        <f>Inscription!F14</f>
        <v>Pass`Cyclisme</v>
      </c>
      <c r="E5" s="179">
        <f>Inscription!G14</f>
        <v>2113212123</v>
      </c>
      <c r="F5" s="178"/>
    </row>
    <row r="6" spans="1:6" ht="24.75" customHeight="1">
      <c r="A6" s="3">
        <f>Inscription!A15</f>
        <v>4</v>
      </c>
      <c r="B6" s="176" t="str">
        <f>CONCATENATE(Inscription!C15,"  ",Inscription!D15)</f>
        <v>ARONDEL  JULIEN</v>
      </c>
      <c r="C6" s="177" t="str">
        <f>Inscription!E15</f>
        <v>CYCLO CLUB SALONAIS</v>
      </c>
      <c r="D6" s="177" t="str">
        <f>Inscription!F15</f>
        <v>3ème Catégorie</v>
      </c>
      <c r="E6" s="179">
        <f>Inscription!G15</f>
        <v>2113142266</v>
      </c>
      <c r="F6" s="178"/>
    </row>
    <row r="7" spans="1:6" ht="24.75" customHeight="1">
      <c r="A7" s="3">
        <f>Inscription!A16</f>
        <v>5</v>
      </c>
      <c r="B7" s="176" t="str">
        <f>CONCATENATE(Inscription!C16,"  ",Inscription!D16)</f>
        <v>AUBERT  CHRISTOPHE</v>
      </c>
      <c r="C7" s="177" t="str">
        <f>Inscription!E16</f>
        <v>VITROLLES VELO CLUB BMX</v>
      </c>
      <c r="D7" s="177" t="str">
        <f>Inscription!F16</f>
        <v>Pass`Cyclisme Open</v>
      </c>
      <c r="E7" s="179">
        <f>Inscription!G16</f>
        <v>2113212414</v>
      </c>
      <c r="F7" s="178"/>
    </row>
    <row r="8" spans="1:6" ht="24.75" customHeight="1">
      <c r="A8" s="3">
        <f>Inscription!A17</f>
        <v>6</v>
      </c>
      <c r="B8" s="176" t="str">
        <f>CONCATENATE(Inscription!C17,"  ",Inscription!D17)</f>
        <v>BARRAZ  Adrien</v>
      </c>
      <c r="C8" s="177" t="str">
        <f>Inscription!E17</f>
        <v>SC DE NICE JOLLYWEAR</v>
      </c>
      <c r="D8" s="177" t="str">
        <f>Inscription!F17</f>
        <v>2ème Catégorie</v>
      </c>
      <c r="E8" s="179">
        <f>Inscription!G17</f>
        <v>806038046</v>
      </c>
      <c r="F8" s="178"/>
    </row>
    <row r="9" spans="1:6" ht="24.75" customHeight="1">
      <c r="A9" s="3">
        <f>Inscription!A18</f>
        <v>7</v>
      </c>
      <c r="B9" s="176" t="str">
        <f>CONCATENATE(Inscription!C18,"  ",Inscription!D18)</f>
        <v>BECKER  DAVID</v>
      </c>
      <c r="C9" s="177" t="str">
        <f>Inscription!E18</f>
        <v>C.C.M. ETANG DE BERRE</v>
      </c>
      <c r="D9" s="177" t="str">
        <f>Inscription!F18</f>
        <v>Pass`Cyclisme Open</v>
      </c>
      <c r="E9" s="179">
        <f>Inscription!G18</f>
        <v>2113147015</v>
      </c>
      <c r="F9" s="178"/>
    </row>
    <row r="10" spans="1:6" ht="24.75" customHeight="1">
      <c r="A10" s="3">
        <f>Inscription!A19</f>
        <v>8</v>
      </c>
      <c r="B10" s="176" t="str">
        <f>CONCATENATE(Inscription!C19,"  ",Inscription!D19)</f>
        <v>BENCHETRIT  ALEXANDRE</v>
      </c>
      <c r="C10" s="177" t="str">
        <f>Inscription!E19</f>
        <v>VELO CLUB AUBAGNAIS</v>
      </c>
      <c r="D10" s="177" t="str">
        <f>Inscription!F19</f>
        <v>Junior</v>
      </c>
      <c r="E10" s="179">
        <f>Inscription!G19</f>
        <v>2113058013</v>
      </c>
      <c r="F10" s="178"/>
    </row>
    <row r="11" spans="1:6" ht="24.75" customHeight="1">
      <c r="A11" s="3">
        <f>Inscription!A20</f>
        <v>9</v>
      </c>
      <c r="B11" s="176" t="str">
        <f>CONCATENATE(Inscription!C20,"  ",Inscription!D20)</f>
        <v>BENHAM  ELLIOT</v>
      </c>
      <c r="C11" s="177" t="str">
        <f>Inscription!E20</f>
        <v>A.V.C.AIX EN PROVENCE</v>
      </c>
      <c r="D11" s="177" t="str">
        <f>Inscription!F20</f>
        <v>3ème Catégorie</v>
      </c>
      <c r="E11" s="179">
        <f>Inscription!G20</f>
        <v>2113021490</v>
      </c>
      <c r="F11" s="178"/>
    </row>
    <row r="12" spans="1:6" ht="24.75" customHeight="1">
      <c r="A12" s="3">
        <f>Inscription!A21</f>
        <v>10</v>
      </c>
      <c r="B12" s="176" t="str">
        <f>CONCATENATE(Inscription!C21,"  ",Inscription!D21)</f>
        <v>BENTO  ROMAIN</v>
      </c>
      <c r="C12" s="177" t="str">
        <f>Inscription!E21</f>
        <v>A.V.C.AIX EN PROVENCE</v>
      </c>
      <c r="D12" s="177" t="str">
        <f>Inscription!F21</f>
        <v>Pass`Cyclisme Open</v>
      </c>
      <c r="E12" s="179">
        <f>Inscription!G21</f>
        <v>2113021144</v>
      </c>
      <c r="F12" s="178"/>
    </row>
    <row r="13" spans="1:6" ht="24.75" customHeight="1">
      <c r="A13" s="3">
        <f>Inscription!A22</f>
        <v>11</v>
      </c>
      <c r="B13" s="176" t="str">
        <f>CONCATENATE(Inscription!C22,"  ",Inscription!D22)</f>
        <v>BOISDON  ROMAIN</v>
      </c>
      <c r="C13" s="177" t="str">
        <f>Inscription!E22</f>
        <v>V.C.LA POMME MARSEILLE</v>
      </c>
      <c r="D13" s="177" t="str">
        <f>Inscription!F22</f>
        <v>2ème Catégorie</v>
      </c>
      <c r="E13" s="179">
        <f>Inscription!G22</f>
        <v>2113085868</v>
      </c>
      <c r="F13" s="178"/>
    </row>
    <row r="14" spans="1:6" ht="24.75" customHeight="1">
      <c r="A14" s="3">
        <f>Inscription!A23</f>
        <v>12</v>
      </c>
      <c r="B14" s="176" t="str">
        <f>CONCATENATE(Inscription!C23,"  ",Inscription!D23)</f>
        <v>BOLLE  BASTIEN</v>
      </c>
      <c r="C14" s="177" t="str">
        <f>Inscription!E23</f>
        <v>A.V.C.AIX EN PROVENCE</v>
      </c>
      <c r="D14" s="177" t="str">
        <f>Inscription!F23</f>
        <v>3ème Catégorie</v>
      </c>
      <c r="E14" s="179">
        <f>Inscription!G23</f>
        <v>2113021502</v>
      </c>
      <c r="F14" s="178"/>
    </row>
    <row r="15" spans="1:6" ht="24.75" customHeight="1">
      <c r="A15" s="3">
        <f>Inscription!A24</f>
        <v>13</v>
      </c>
      <c r="B15" s="176" t="str">
        <f>CONCATENATE(Inscription!C24,"  ",Inscription!D24)</f>
        <v>BORELLY  DOMINIQUE</v>
      </c>
      <c r="C15" s="177" t="str">
        <f>Inscription!E24</f>
        <v>CYCLO CLUB SALONAIS</v>
      </c>
      <c r="D15" s="177" t="str">
        <f>Inscription!F24</f>
        <v>3ème Catégorie</v>
      </c>
      <c r="E15" s="179">
        <f>Inscription!G24</f>
        <v>2113142064</v>
      </c>
      <c r="F15" s="178"/>
    </row>
    <row r="16" spans="1:6" ht="24.75" customHeight="1">
      <c r="A16" s="3">
        <f>Inscription!A25</f>
        <v>14</v>
      </c>
      <c r="B16" s="176" t="str">
        <f>CONCATENATE(Inscription!C25,"  ",Inscription!D25)</f>
        <v>BOUJENAH  Sébastien</v>
      </c>
      <c r="C16" s="177" t="str">
        <f>Inscription!E25</f>
        <v>A.V.C.AIX EN PROVENCE</v>
      </c>
      <c r="D16" s="177" t="str">
        <f>Inscription!F25</f>
        <v>2ème Catégorie</v>
      </c>
      <c r="E16" s="179">
        <f>Inscription!G25</f>
        <v>2113021164</v>
      </c>
      <c r="F16" s="178"/>
    </row>
    <row r="17" spans="1:6" ht="24.75" customHeight="1">
      <c r="A17" s="3">
        <f>Inscription!A26</f>
        <v>15</v>
      </c>
      <c r="B17" s="176" t="str">
        <f>CONCATENATE(Inscription!C26,"  ",Inscription!D26)</f>
        <v>BOULANGER  AYMERIC</v>
      </c>
      <c r="C17" s="177" t="str">
        <f>Inscription!E26</f>
        <v>A.C ORANGE</v>
      </c>
      <c r="D17" s="177" t="str">
        <f>Inscription!F26</f>
        <v>Junior</v>
      </c>
      <c r="E17" s="179">
        <f>Inscription!G26</f>
        <v>2184027120</v>
      </c>
      <c r="F17" s="178"/>
    </row>
    <row r="18" spans="1:6" ht="24.75" customHeight="1">
      <c r="A18" s="3">
        <f>Inscription!A27</f>
        <v>16</v>
      </c>
      <c r="B18" s="176" t="str">
        <f>CONCATENATE(Inscription!C27,"  ",Inscription!D27)</f>
        <v>BOUSQUET  Pascal</v>
      </c>
      <c r="C18" s="177" t="str">
        <f>Inscription!E27</f>
        <v>SC DE NICE JOLLYWEAR</v>
      </c>
      <c r="D18" s="177" t="str">
        <f>Inscription!F27</f>
        <v>2ème Catégorie</v>
      </c>
      <c r="E18" s="179">
        <f>Inscription!G27</f>
        <v>806038069</v>
      </c>
      <c r="F18" s="178"/>
    </row>
    <row r="19" spans="1:6" ht="24.75" customHeight="1">
      <c r="A19" s="3">
        <f>Inscription!A28</f>
        <v>17</v>
      </c>
      <c r="B19" s="176" t="str">
        <f>CONCATENATE(Inscription!C28,"  ",Inscription!D28)</f>
        <v>CADINU  MAXIME</v>
      </c>
      <c r="C19" s="177" t="str">
        <f>Inscription!E28</f>
        <v>V.C.LA POMME MARSEILLE</v>
      </c>
      <c r="D19" s="177" t="str">
        <f>Inscription!F28</f>
        <v>Junior</v>
      </c>
      <c r="E19" s="179">
        <f>Inscription!G28</f>
        <v>2113085165</v>
      </c>
      <c r="F19" s="178"/>
    </row>
    <row r="20" spans="1:6" ht="24.75" customHeight="1">
      <c r="A20" s="3">
        <f>Inscription!A29</f>
        <v>18</v>
      </c>
      <c r="B20" s="176" t="str">
        <f>CONCATENATE(Inscription!C29,"  ",Inscription!D29)</f>
        <v>CANNARELLA  JOHAN</v>
      </c>
      <c r="C20" s="177" t="str">
        <f>Inscription!E29</f>
        <v>VELO CLUB AUBAGNAIS</v>
      </c>
      <c r="D20" s="177" t="str">
        <f>Inscription!F29</f>
        <v>Junior</v>
      </c>
      <c r="E20" s="179">
        <f>Inscription!G29</f>
        <v>2113058193</v>
      </c>
      <c r="F20" s="178"/>
    </row>
    <row r="21" spans="1:6" ht="24.75" customHeight="1">
      <c r="A21" s="3">
        <f>Inscription!A30</f>
        <v>19</v>
      </c>
      <c r="B21" s="176" t="str">
        <f>CONCATENATE(Inscription!C30,"  ",Inscription!D30)</f>
        <v>CANNAU  ARNAUD</v>
      </c>
      <c r="C21" s="177" t="str">
        <f>Inscription!E30</f>
        <v>AIX V.T.T.</v>
      </c>
      <c r="D21" s="177" t="str">
        <f>Inscription!F30</f>
        <v>2ème Catégorie</v>
      </c>
      <c r="E21" s="179">
        <f>Inscription!G30</f>
        <v>2113173427</v>
      </c>
      <c r="F21" s="178"/>
    </row>
    <row r="22" spans="1:6" ht="24.75" customHeight="1">
      <c r="A22" s="3">
        <f>Inscription!A31</f>
        <v>20</v>
      </c>
      <c r="B22" s="176" t="str">
        <f>CONCATENATE(Inscription!C31,"  ",Inscription!D31)</f>
        <v>CARETTE  JEAN SEBASTIEN</v>
      </c>
      <c r="C22" s="177" t="str">
        <f>Inscription!E31</f>
        <v>ROUE D'OR SISTERON</v>
      </c>
      <c r="D22" s="177" t="str">
        <f>Inscription!F31</f>
        <v>2ème Catégorie</v>
      </c>
      <c r="E22" s="179">
        <f>Inscription!G31</f>
        <v>2104099064</v>
      </c>
      <c r="F22" s="178"/>
    </row>
    <row r="23" spans="1:6" ht="24.75" customHeight="1">
      <c r="A23" s="3">
        <f>Inscription!A32</f>
        <v>21</v>
      </c>
      <c r="B23" s="176" t="str">
        <f>CONCATENATE(Inscription!C32,"  ",Inscription!D32)</f>
        <v>CHAMPOSSIN  Odrian</v>
      </c>
      <c r="C23" s="177" t="str">
        <f>Inscription!E32</f>
        <v>V.C.LA POMME MARSEILLE</v>
      </c>
      <c r="D23" s="177" t="str">
        <f>Inscription!F32</f>
        <v>2ème Catégorie</v>
      </c>
      <c r="E23" s="179">
        <f>Inscription!G32</f>
        <v>2113085129</v>
      </c>
      <c r="F23" s="178"/>
    </row>
    <row r="24" spans="1:6" ht="24.75" customHeight="1">
      <c r="A24" s="3">
        <f>Inscription!A33</f>
        <v>22</v>
      </c>
      <c r="B24" s="176" t="str">
        <f>CONCATENATE(Inscription!C33,"  ",Inscription!D33)</f>
        <v>CLARK  Boris</v>
      </c>
      <c r="C24" s="177" t="str">
        <f>Inscription!E33</f>
        <v>V.C.LA POMME MARSEILLE</v>
      </c>
      <c r="D24" s="177" t="str">
        <f>Inscription!F33</f>
        <v>2ème Catégorie</v>
      </c>
      <c r="E24" s="179">
        <f>Inscription!G33</f>
        <v>2113085172</v>
      </c>
      <c r="F24" s="178"/>
    </row>
    <row r="25" spans="1:6" ht="24.75" customHeight="1">
      <c r="A25" s="3">
        <f>Inscription!A34</f>
        <v>23</v>
      </c>
      <c r="B25" s="176" t="str">
        <f>CONCATENATE(Inscription!C34,"  ",Inscription!D34)</f>
        <v>COELHO  MATHIEU</v>
      </c>
      <c r="C25" s="177" t="str">
        <f>Inscription!E34</f>
        <v>VITROLLES VELO CLUB BMX</v>
      </c>
      <c r="D25" s="177" t="str">
        <f>Inscription!F34</f>
        <v>3ème Catégorie</v>
      </c>
      <c r="E25" s="179">
        <f>Inscription!G34</f>
        <v>2113212207</v>
      </c>
      <c r="F25" s="178"/>
    </row>
    <row r="26" spans="1:6" ht="24.75" customHeight="1">
      <c r="A26" s="3">
        <f>Inscription!A35</f>
        <v>24</v>
      </c>
      <c r="B26" s="176" t="str">
        <f>CONCATENATE(Inscription!C35,"  ",Inscription!D35)</f>
        <v>COPPONI  BRUNO</v>
      </c>
      <c r="C26" s="177" t="str">
        <f>Inscription!E35</f>
        <v>CR Provence de la FFC</v>
      </c>
      <c r="D26" s="177" t="str">
        <f>Inscription!F35</f>
        <v>Pass`Cyclisme Open</v>
      </c>
      <c r="E26" s="179">
        <f>Inscription!G35</f>
        <v>2113921193</v>
      </c>
      <c r="F26" s="178"/>
    </row>
    <row r="27" spans="1:6" ht="24.75" customHeight="1">
      <c r="A27" s="3">
        <f>Inscription!A36</f>
        <v>25</v>
      </c>
      <c r="B27" s="176" t="str">
        <f>CONCATENATE(Inscription!C36,"  ",Inscription!D36)</f>
        <v>DI DIO  FRANCESCO</v>
      </c>
      <c r="C27" s="177" t="str">
        <f>Inscription!E36</f>
        <v>V.C.LA POMME MARSEILLE</v>
      </c>
      <c r="D27" s="177" t="str">
        <f>Inscription!F36</f>
        <v>2ème Catégorie</v>
      </c>
      <c r="E27" s="179">
        <f>Inscription!G36</f>
        <v>2113085179</v>
      </c>
      <c r="F27" s="178"/>
    </row>
    <row r="28" spans="1:6" ht="24.75" customHeight="1">
      <c r="A28" s="3">
        <f>Inscription!A37</f>
        <v>26</v>
      </c>
      <c r="B28" s="176" t="str">
        <f>CONCATENATE(Inscription!C37,"  ",Inscription!D37)</f>
        <v>DILER  Abdul</v>
      </c>
      <c r="C28" s="177" t="str">
        <f>Inscription!E37</f>
        <v>V.C.LA POMME MARSEILLE</v>
      </c>
      <c r="D28" s="177" t="str">
        <f>Inscription!F37</f>
        <v>Junior</v>
      </c>
      <c r="E28" s="179">
        <f>Inscription!G37</f>
        <v>2113085094</v>
      </c>
      <c r="F28" s="178"/>
    </row>
    <row r="29" spans="1:6" ht="24.75" customHeight="1">
      <c r="A29" s="3">
        <f>Inscription!A38</f>
        <v>27</v>
      </c>
      <c r="B29" s="176" t="str">
        <f>CONCATENATE(Inscription!C38,"  ",Inscription!D38)</f>
        <v>DONADIEU  MAXIME</v>
      </c>
      <c r="C29" s="177" t="str">
        <f>Inscription!E38</f>
        <v>VELO CLUB DE MARSEILLE</v>
      </c>
      <c r="D29" s="177" t="str">
        <f>Inscription!F38</f>
        <v>Pass`Cyclisme Open</v>
      </c>
      <c r="E29" s="179">
        <f>Inscription!G38</f>
        <v>2113139009</v>
      </c>
      <c r="F29" s="178"/>
    </row>
    <row r="30" spans="1:6" ht="24.75" customHeight="1">
      <c r="A30" s="3">
        <f>Inscription!A39</f>
        <v>28</v>
      </c>
      <c r="B30" s="176" t="str">
        <f>CONCATENATE(Inscription!C39,"  ",Inscription!D39)</f>
        <v>DURU  Jean Paul</v>
      </c>
      <c r="C30" s="177" t="str">
        <f>Inscription!E39</f>
        <v>A.V.C.AIX EN PROVENCE</v>
      </c>
      <c r="D30" s="177" t="str">
        <f>Inscription!F39</f>
        <v>3ème Catégorie</v>
      </c>
      <c r="E30" s="179">
        <f>Inscription!G39</f>
        <v>2113021138</v>
      </c>
      <c r="F30" s="178"/>
    </row>
    <row r="31" spans="1:6" ht="24.75" customHeight="1">
      <c r="A31" s="3">
        <f>Inscription!A40</f>
        <v>29</v>
      </c>
      <c r="B31" s="176" t="str">
        <f>CONCATENATE(Inscription!C40,"  ",Inscription!D40)</f>
        <v>DUSSOL  LOICK</v>
      </c>
      <c r="C31" s="177" t="str">
        <f>Inscription!E40</f>
        <v>C.V.C. MONTFAVET</v>
      </c>
      <c r="D31" s="177" t="str">
        <f>Inscription!F40</f>
        <v>2ème Catégorie</v>
      </c>
      <c r="E31" s="179">
        <f>Inscription!G40</f>
        <v>2184001152</v>
      </c>
      <c r="F31" s="178"/>
    </row>
    <row r="32" spans="1:6" ht="24.75" customHeight="1">
      <c r="A32" s="3">
        <f>Inscription!A41</f>
        <v>30</v>
      </c>
      <c r="B32" s="176" t="str">
        <f>CONCATENATE(Inscription!C41,"  ",Inscription!D41)</f>
        <v>FAURE  FLEUR</v>
      </c>
      <c r="C32" s="177" t="str">
        <f>Inscription!E41</f>
        <v>A.V.C.AIX EN PROVENCE</v>
      </c>
      <c r="D32" s="177" t="str">
        <f>Inscription!F41</f>
        <v>1ère Catégorie</v>
      </c>
      <c r="E32" s="179">
        <f>Inscription!G41</f>
        <v>2113021215</v>
      </c>
      <c r="F32" s="178"/>
    </row>
    <row r="33" spans="1:6" ht="24.75" customHeight="1">
      <c r="A33" s="3">
        <f>Inscription!A42</f>
        <v>31</v>
      </c>
      <c r="B33" s="176" t="str">
        <f>CONCATENATE(Inscription!C42,"  ",Inscription!D42)</f>
        <v>FERRERO  Florent</v>
      </c>
      <c r="C33" s="177" t="str">
        <f>Inscription!E42</f>
        <v>VS SEYNOIS</v>
      </c>
      <c r="D33" s="177" t="str">
        <f>Inscription!F42</f>
        <v>2ème Catégorie</v>
      </c>
      <c r="E33" s="179">
        <f>Inscription!G42</f>
        <v>883030039</v>
      </c>
      <c r="F33" s="178"/>
    </row>
    <row r="34" spans="1:6" ht="24.75" customHeight="1">
      <c r="A34" s="3">
        <f>Inscription!A43</f>
        <v>32</v>
      </c>
      <c r="B34" s="176" t="str">
        <f>CONCATENATE(Inscription!C43,"  ",Inscription!D43)</f>
        <v>GRACZYK  Vincent</v>
      </c>
      <c r="C34" s="177" t="str">
        <f>Inscription!E43</f>
        <v>SC DE NICE JOLLYWEAR</v>
      </c>
      <c r="D34" s="177" t="str">
        <f>Inscription!F43</f>
        <v>2ème Catégorie</v>
      </c>
      <c r="E34" s="179">
        <f>Inscription!G43</f>
        <v>806038004</v>
      </c>
      <c r="F34" s="178"/>
    </row>
    <row r="35" spans="1:6" ht="24.75" customHeight="1">
      <c r="A35" s="3">
        <f>Inscription!A44</f>
        <v>33</v>
      </c>
      <c r="B35" s="176" t="str">
        <f>CONCATENATE(Inscription!C44,"  ",Inscription!D44)</f>
        <v>HENNEBELLE  Anthony</v>
      </c>
      <c r="C35" s="177" t="str">
        <f>Inscription!E44</f>
        <v>VS HYEROIS</v>
      </c>
      <c r="D35" s="177" t="str">
        <f>Inscription!F44</f>
        <v>2ème Catégorie</v>
      </c>
      <c r="E35" s="179">
        <f>Inscription!G44</f>
        <v>883009219</v>
      </c>
      <c r="F35" s="178"/>
    </row>
    <row r="36" spans="1:6" ht="24.75" customHeight="1">
      <c r="A36" s="3">
        <f>Inscription!A45</f>
        <v>34</v>
      </c>
      <c r="B36" s="176" t="str">
        <f>CONCATENATE(Inscription!C45,"  ",Inscription!D45)</f>
        <v>HERAUD  HUGO</v>
      </c>
      <c r="C36" s="177" t="str">
        <f>Inscription!E45</f>
        <v>VELO CLUB AUBAGNAIS</v>
      </c>
      <c r="D36" s="177" t="str">
        <f>Inscription!F45</f>
        <v>Junior</v>
      </c>
      <c r="E36" s="179">
        <f>Inscription!G45</f>
        <v>2113058067</v>
      </c>
      <c r="F36" s="178"/>
    </row>
    <row r="37" spans="1:6" ht="24.75" customHeight="1">
      <c r="A37" s="3">
        <f>Inscription!A46</f>
        <v>35</v>
      </c>
      <c r="B37" s="176" t="str">
        <f>CONCATENATE(Inscription!C46,"  ",Inscription!D46)</f>
        <v>HERMITTE  KEVIN</v>
      </c>
      <c r="C37" s="177" t="str">
        <f>Inscription!E46</f>
        <v>E. B. MANOSQUE</v>
      </c>
      <c r="D37" s="177" t="str">
        <f>Inscription!F46</f>
        <v>3ème Catégorie</v>
      </c>
      <c r="E37" s="179">
        <f>Inscription!G46</f>
        <v>2104220073</v>
      </c>
      <c r="F37" s="178"/>
    </row>
    <row r="38" spans="1:6" ht="24.75" customHeight="1">
      <c r="A38" s="3">
        <f>Inscription!A47</f>
        <v>36</v>
      </c>
      <c r="B38" s="176" t="str">
        <f>CONCATENATE(Inscription!C47,"  ",Inscription!D47)</f>
        <v>HOTOT  clement</v>
      </c>
      <c r="C38" s="177" t="str">
        <f>Inscription!E47</f>
        <v>A.C ORANGE</v>
      </c>
      <c r="D38" s="177" t="str">
        <f>Inscription!F47</f>
        <v>Junior</v>
      </c>
      <c r="E38" s="179">
        <f>Inscription!G47</f>
        <v>2184027005</v>
      </c>
      <c r="F38" s="178"/>
    </row>
    <row r="39" spans="1:6" ht="24.75" customHeight="1">
      <c r="A39" s="3">
        <f>Inscription!A48</f>
        <v>37</v>
      </c>
      <c r="B39" s="176" t="str">
        <f>CONCATENATE(Inscription!C48,"  ",Inscription!D48)</f>
        <v>HUMBERT  Christophe</v>
      </c>
      <c r="C39" s="177" t="str">
        <f>Inscription!E48</f>
        <v>ROUE D'OR SISTERON</v>
      </c>
      <c r="D39" s="177" t="str">
        <f>Inscription!F48</f>
        <v>3ème Catégorie</v>
      </c>
      <c r="E39" s="179">
        <f>Inscription!G48</f>
        <v>2104099072</v>
      </c>
      <c r="F39" s="178"/>
    </row>
    <row r="40" spans="1:6" ht="24.75" customHeight="1">
      <c r="A40" s="3">
        <f>Inscription!A49</f>
        <v>38</v>
      </c>
      <c r="B40" s="176" t="str">
        <f>CONCATENATE(Inscription!C49,"  ",Inscription!D49)</f>
        <v>JEANNOT  Alexandre</v>
      </c>
      <c r="C40" s="177" t="str">
        <f>Inscription!E49</f>
        <v>VC SAINT ANTOINE/GAVOTTE</v>
      </c>
      <c r="D40" s="177" t="str">
        <f>Inscription!F49</f>
        <v>Junior</v>
      </c>
      <c r="E40" s="179">
        <f>Inscription!G49</f>
        <v>2113164051</v>
      </c>
      <c r="F40" s="178"/>
    </row>
    <row r="41" spans="1:6" ht="24.75" customHeight="1">
      <c r="A41" s="3">
        <f>Inscription!A50</f>
        <v>39</v>
      </c>
      <c r="B41" s="176" t="str">
        <f>CONCATENATE(Inscription!C50,"  ",Inscription!D50)</f>
        <v>JUNON  Daniel</v>
      </c>
      <c r="C41" s="177" t="str">
        <f>Inscription!E50</f>
        <v>USR VELO GUADELOUPE</v>
      </c>
      <c r="D41" s="177" t="str">
        <f>Inscription!F50</f>
        <v>2ème Catégorie</v>
      </c>
      <c r="E41" s="179">
        <f>Inscription!G50</f>
        <v>3097073090</v>
      </c>
      <c r="F41" s="178"/>
    </row>
    <row r="42" spans="1:6" ht="24.75" customHeight="1">
      <c r="A42" s="3">
        <f>Inscription!A51</f>
        <v>40</v>
      </c>
      <c r="B42" s="176" t="str">
        <f>CONCATENATE(Inscription!C51,"  ",Inscription!D51)</f>
        <v>KERRIEN  STEVE</v>
      </c>
      <c r="C42" s="177" t="str">
        <f>Inscription!E51</f>
        <v>CYCLO CLUB SALONAIS</v>
      </c>
      <c r="D42" s="177" t="str">
        <f>Inscription!F51</f>
        <v>2ème Catégorie</v>
      </c>
      <c r="E42" s="179">
        <f>Inscription!G51</f>
        <v>2113142048</v>
      </c>
      <c r="F42" s="178"/>
    </row>
    <row r="43" spans="1:6" ht="24.75" customHeight="1">
      <c r="A43" s="3">
        <f>Inscription!A52</f>
        <v>41</v>
      </c>
      <c r="B43" s="176" t="str">
        <f>CONCATENATE(Inscription!C52,"  ",Inscription!D52)</f>
        <v>LAHOUAZI  SALAH</v>
      </c>
      <c r="C43" s="177" t="str">
        <f>Inscription!E52</f>
        <v>V.C.LA POMME MARSEILLE</v>
      </c>
      <c r="D43" s="177" t="str">
        <f>Inscription!F52</f>
        <v>Junior</v>
      </c>
      <c r="E43" s="179">
        <f>Inscription!G52</f>
        <v>2113085763</v>
      </c>
      <c r="F43" s="178"/>
    </row>
    <row r="44" spans="1:6" ht="24.75" customHeight="1">
      <c r="A44" s="3">
        <f>Inscription!A53</f>
        <v>42</v>
      </c>
      <c r="B44" s="176" t="str">
        <f>CONCATENATE(Inscription!C53,"  ",Inscription!D53)</f>
        <v>LEANDRI  DANIEL</v>
      </c>
      <c r="C44" s="177" t="str">
        <f>Inscription!E53</f>
        <v>VS CARCOIS</v>
      </c>
      <c r="D44" s="177" t="str">
        <f>Inscription!F53</f>
        <v>3ème Catégorie</v>
      </c>
      <c r="E44" s="179">
        <f>Inscription!G53</f>
        <v>883002022</v>
      </c>
      <c r="F44" s="178"/>
    </row>
    <row r="45" spans="1:6" ht="24.75" customHeight="1">
      <c r="A45" s="3">
        <f>Inscription!A54</f>
        <v>43</v>
      </c>
      <c r="B45" s="176" t="str">
        <f>CONCATENATE(Inscription!C54,"  ",Inscription!D54)</f>
        <v>MALDONADO  DYLAN</v>
      </c>
      <c r="C45" s="177" t="str">
        <f>Inscription!E54</f>
        <v>A.V.C.AIX EN PROVENCE</v>
      </c>
      <c r="D45" s="177" t="str">
        <f>Inscription!F54</f>
        <v>Junior</v>
      </c>
      <c r="E45" s="179">
        <f>Inscription!G54</f>
        <v>2113021134</v>
      </c>
      <c r="F45" s="178"/>
    </row>
    <row r="46" spans="1:6" ht="24.75" customHeight="1">
      <c r="A46" s="3">
        <f>Inscription!A55</f>
        <v>44</v>
      </c>
      <c r="B46" s="176" t="str">
        <f>CONCATENATE(Inscription!C55,"  ",Inscription!D55)</f>
        <v>MANTA  GUILLAUME</v>
      </c>
      <c r="C46" s="177" t="str">
        <f>Inscription!E55</f>
        <v>V. T. T. DU GARLABAN</v>
      </c>
      <c r="D46" s="177" t="str">
        <f>Inscription!F55</f>
        <v>Pass`Cyclisme Open</v>
      </c>
      <c r="E46" s="179">
        <f>Inscription!G55</f>
        <v>2113065146</v>
      </c>
      <c r="F46" s="178"/>
    </row>
    <row r="47" spans="1:6" ht="24.75" customHeight="1">
      <c r="A47" s="3">
        <f>Inscription!A56</f>
        <v>45</v>
      </c>
      <c r="B47" s="176" t="str">
        <f>CONCATENATE(Inscription!C56,"  ",Inscription!D56)</f>
        <v>MARECAILLE  ANTONIN</v>
      </c>
      <c r="C47" s="177" t="str">
        <f>Inscription!E56</f>
        <v>MARTIGUES S.C.</v>
      </c>
      <c r="D47" s="177" t="str">
        <f>Inscription!F56</f>
        <v>2ème Catégorie</v>
      </c>
      <c r="E47" s="179">
        <f>Inscription!G56</f>
        <v>2113023229</v>
      </c>
      <c r="F47" s="178"/>
    </row>
    <row r="48" spans="1:6" ht="24.75" customHeight="1">
      <c r="A48" s="3">
        <f>Inscription!A57</f>
        <v>46</v>
      </c>
      <c r="B48" s="176" t="str">
        <f>CONCATENATE(Inscription!C57,"  ",Inscription!D57)</f>
        <v>MATONTI  THEO</v>
      </c>
      <c r="C48" s="177" t="str">
        <f>Inscription!E57</f>
        <v>A.V.C.AIX EN PROVENCE</v>
      </c>
      <c r="D48" s="177" t="str">
        <f>Inscription!F57</f>
        <v>3ème Catégorie</v>
      </c>
      <c r="E48" s="179">
        <f>Inscription!G57</f>
        <v>2113021473</v>
      </c>
      <c r="F48" s="178"/>
    </row>
    <row r="49" spans="1:6" ht="24.75" customHeight="1">
      <c r="A49" s="3">
        <f>Inscription!A58</f>
        <v>47</v>
      </c>
      <c r="B49" s="176" t="str">
        <f>CONCATENATE(Inscription!C58,"  ",Inscription!D58)</f>
        <v>MAURIN  JEAN MICHEL</v>
      </c>
      <c r="C49" s="177" t="str">
        <f>Inscription!E58</f>
        <v>A.V.C.AIX EN PROVENCE</v>
      </c>
      <c r="D49" s="177" t="str">
        <f>Inscription!F58</f>
        <v>3ème Catégorie</v>
      </c>
      <c r="E49" s="179">
        <f>Inscription!G58</f>
        <v>2113021229</v>
      </c>
      <c r="F49" s="178"/>
    </row>
    <row r="50" spans="1:6" ht="24.75" customHeight="1">
      <c r="A50" s="3">
        <f>Inscription!A59</f>
        <v>48</v>
      </c>
      <c r="B50" s="176" t="str">
        <f>CONCATENATE(Inscription!C59,"  ",Inscription!D59)</f>
        <v>MANDERON  PASCAL</v>
      </c>
      <c r="C50" s="177" t="str">
        <f>Inscription!E59</f>
        <v>MARTIGUES S.C.</v>
      </c>
      <c r="D50" s="177" t="str">
        <f>Inscription!F59</f>
        <v>2ème Catégorie</v>
      </c>
      <c r="E50" s="179">
        <f>Inscription!G59</f>
        <v>2113023229</v>
      </c>
      <c r="F50" s="178"/>
    </row>
    <row r="51" spans="1:6" ht="24.75" customHeight="1">
      <c r="A51" s="3">
        <f>Inscription!A60</f>
        <v>49</v>
      </c>
      <c r="B51" s="176" t="str">
        <f>CONCATENATE(Inscription!C60,"  ",Inscription!D60)</f>
        <v>MERIGNAT  SOFIANE</v>
      </c>
      <c r="C51" s="177" t="str">
        <f>Inscription!E60</f>
        <v>V.C.LA POMME MARSEILLE</v>
      </c>
      <c r="D51" s="177" t="str">
        <f>Inscription!F60</f>
        <v>Junior</v>
      </c>
      <c r="E51" s="179">
        <f>Inscription!G60</f>
        <v>2113085139</v>
      </c>
      <c r="F51" s="178"/>
    </row>
    <row r="52" spans="1:6" ht="24.75" customHeight="1">
      <c r="A52" s="3">
        <f>Inscription!A61</f>
        <v>50</v>
      </c>
      <c r="B52" s="176" t="str">
        <f>CONCATENATE(Inscription!C61,"  ",Inscription!D61)</f>
        <v>MIELLOT  Romain</v>
      </c>
      <c r="C52" s="177" t="str">
        <f>Inscription!E61</f>
        <v>ROUE D'OR SISTERON</v>
      </c>
      <c r="D52" s="177" t="str">
        <f>Inscription!F61</f>
        <v>3ème Catégorie</v>
      </c>
      <c r="E52" s="179">
        <f>Inscription!G61</f>
        <v>2104099065</v>
      </c>
      <c r="F52" s="178"/>
    </row>
    <row r="53" spans="1:6" ht="24.75" customHeight="1">
      <c r="A53" s="3">
        <f>Inscription!A62</f>
        <v>51</v>
      </c>
      <c r="B53" s="176" t="str">
        <f>CONCATENATE(Inscription!C62,"  ",Inscription!D62)</f>
        <v>MIQUEL  KEVIN</v>
      </c>
      <c r="C53" s="177" t="str">
        <f>Inscription!E62</f>
        <v>A.V.C.AIX EN PROVENCE</v>
      </c>
      <c r="D53" s="177" t="str">
        <f>Inscription!F62</f>
        <v>1ère Catégorie</v>
      </c>
      <c r="E53" s="179">
        <f>Inscription!G62</f>
        <v>2113021155</v>
      </c>
      <c r="F53" s="178"/>
    </row>
    <row r="54" spans="1:6" ht="24.75" customHeight="1">
      <c r="A54" s="3">
        <f>Inscription!A63</f>
        <v>52</v>
      </c>
      <c r="B54" s="176" t="str">
        <f>CONCATENATE(Inscription!C63,"  ",Inscription!D63)</f>
        <v>MODICA  Damien</v>
      </c>
      <c r="C54" s="177" t="str">
        <f>Inscription!E63</f>
        <v>VS HYEROIS</v>
      </c>
      <c r="D54" s="177" t="str">
        <f>Inscription!F63</f>
        <v>3ème Catégorie</v>
      </c>
      <c r="E54" s="179">
        <f>Inscription!G63</f>
        <v>883009598</v>
      </c>
      <c r="F54" s="178"/>
    </row>
    <row r="55" spans="1:6" ht="24.75" customHeight="1">
      <c r="A55" s="3">
        <f>Inscription!A64</f>
        <v>53</v>
      </c>
      <c r="B55" s="176" t="str">
        <f>CONCATENATE(Inscription!C64,"  ",Inscription!D64)</f>
        <v>MORCRETTE  FABIAN</v>
      </c>
      <c r="C55" s="177" t="str">
        <f>Inscription!E64</f>
        <v>VELO CLUB AUBAGNAIS</v>
      </c>
      <c r="D55" s="177" t="str">
        <f>Inscription!F64</f>
        <v>Junior</v>
      </c>
      <c r="E55" s="179">
        <f>Inscription!G64</f>
        <v>2113058015</v>
      </c>
      <c r="F55" s="178"/>
    </row>
    <row r="56" spans="1:6" ht="24.75" customHeight="1">
      <c r="A56" s="3">
        <f>Inscription!A65</f>
        <v>54</v>
      </c>
      <c r="B56" s="176" t="str">
        <f>CONCATENATE(Inscription!C65,"  ",Inscription!D65)</f>
        <v>MOSSE  HUGO</v>
      </c>
      <c r="C56" s="177" t="str">
        <f>Inscription!E65</f>
        <v>VC SAINT ANTOINE/GAVOTTE</v>
      </c>
      <c r="D56" s="177" t="str">
        <f>Inscription!F65</f>
        <v>Junior</v>
      </c>
      <c r="E56" s="179">
        <f>Inscription!G65</f>
        <v>2113164021</v>
      </c>
      <c r="F56" s="178"/>
    </row>
    <row r="57" spans="1:6" ht="24.75" customHeight="1">
      <c r="A57" s="3">
        <f>Inscription!A66</f>
        <v>55</v>
      </c>
      <c r="B57" s="176" t="str">
        <f>CONCATENATE(Inscription!C66,"  ",Inscription!D66)</f>
        <v>NONIN  SEBASTIEN</v>
      </c>
      <c r="C57" s="177" t="str">
        <f>Inscription!E66</f>
        <v>C.V.C. MONTFAVET</v>
      </c>
      <c r="D57" s="177" t="str">
        <f>Inscription!F66</f>
        <v>2ème Catégorie</v>
      </c>
      <c r="E57" s="179">
        <f>Inscription!G66</f>
        <v>2184001032</v>
      </c>
      <c r="F57" s="178"/>
    </row>
    <row r="58" spans="1:6" ht="24.75" customHeight="1">
      <c r="A58" s="3">
        <f>Inscription!A67</f>
        <v>56</v>
      </c>
      <c r="B58" s="176" t="str">
        <f>CONCATENATE(Inscription!C67,"  ",Inscription!D67)</f>
        <v>PIPITONE  FLORENT</v>
      </c>
      <c r="C58" s="177" t="str">
        <f>Inscription!E67</f>
        <v>V.C.LA POMME MARSEILLE</v>
      </c>
      <c r="D58" s="177" t="str">
        <f>Inscription!F67</f>
        <v>Junior</v>
      </c>
      <c r="E58" s="179">
        <f>Inscription!G67</f>
        <v>2113085366</v>
      </c>
      <c r="F58" s="178"/>
    </row>
    <row r="59" spans="1:6" ht="24.75" customHeight="1">
      <c r="A59" s="3">
        <f>Inscription!A68</f>
        <v>57</v>
      </c>
      <c r="B59" s="176" t="str">
        <f>CONCATENATE(Inscription!C68,"  ",Inscription!D68)</f>
        <v>PITUELLO  THOMAS</v>
      </c>
      <c r="C59" s="177" t="str">
        <f>Inscription!E68</f>
        <v>SC DE NICE JOLLYWEAR</v>
      </c>
      <c r="D59" s="177" t="str">
        <f>Inscription!F68</f>
        <v>3ème Catégorie</v>
      </c>
      <c r="E59" s="179">
        <f>Inscription!G68</f>
        <v>806038067</v>
      </c>
      <c r="F59" s="178"/>
    </row>
    <row r="60" spans="1:6" ht="24.75" customHeight="1">
      <c r="A60" s="3">
        <f>Inscription!A69</f>
        <v>58</v>
      </c>
      <c r="B60" s="176" t="str">
        <f>CONCATENATE(Inscription!C69,"  ",Inscription!D69)</f>
        <v>RINALDI  GAETAN</v>
      </c>
      <c r="C60" s="177" t="str">
        <f>Inscription!E69</f>
        <v>VELO CLUB AUBAGNAIS</v>
      </c>
      <c r="D60" s="177" t="str">
        <f>Inscription!F69</f>
        <v>Junior</v>
      </c>
      <c r="E60" s="179">
        <f>Inscription!G69</f>
        <v>2113058088</v>
      </c>
      <c r="F60" s="178"/>
    </row>
    <row r="61" spans="1:6" ht="24.75" customHeight="1">
      <c r="A61" s="3">
        <f>Inscription!A70</f>
        <v>59</v>
      </c>
      <c r="B61" s="176" t="str">
        <f>CONCATENATE(Inscription!C70,"  ",Inscription!D70)</f>
        <v>ROQUES  MAXIMILIEN</v>
      </c>
      <c r="C61" s="177" t="str">
        <f>Inscription!E70</f>
        <v>VITROLLES VELO CLUB BMX</v>
      </c>
      <c r="D61" s="177" t="str">
        <f>Inscription!F70</f>
        <v>3ème Catégorie</v>
      </c>
      <c r="E61" s="179">
        <f>Inscription!G70</f>
        <v>2113212405</v>
      </c>
      <c r="F61" s="178"/>
    </row>
    <row r="62" spans="1:6" ht="24.75" customHeight="1">
      <c r="A62" s="3">
        <f>Inscription!A71</f>
        <v>60</v>
      </c>
      <c r="B62" s="176" t="str">
        <f>CONCATENATE(Inscription!C71,"  ",Inscription!D71)</f>
        <v>ROSELLO  ANTOINE</v>
      </c>
      <c r="C62" s="177" t="str">
        <f>Inscription!E71</f>
        <v>C.C.M. ETANG DE BERRE</v>
      </c>
      <c r="D62" s="177" t="str">
        <f>Inscription!F71</f>
        <v>Pass`Cyclisme Open</v>
      </c>
      <c r="E62" s="179">
        <f>Inscription!G71</f>
        <v>2113147047</v>
      </c>
      <c r="F62" s="178"/>
    </row>
    <row r="63" spans="1:6" ht="24.75" customHeight="1">
      <c r="A63" s="3">
        <f>Inscription!A72</f>
        <v>61</v>
      </c>
      <c r="B63" s="176" t="str">
        <f>CONCATENATE(Inscription!C72,"  ",Inscription!D72)</f>
        <v>SALAZAR  LOÏC</v>
      </c>
      <c r="C63" s="177" t="str">
        <f>Inscription!E72</f>
        <v>C.V.C. MONTFAVET</v>
      </c>
      <c r="D63" s="177" t="str">
        <f>Inscription!F72</f>
        <v>2ème Catégorie</v>
      </c>
      <c r="E63" s="179">
        <f>Inscription!G72</f>
        <v>2184001130</v>
      </c>
      <c r="F63" s="178"/>
    </row>
    <row r="64" spans="1:6" ht="24.75" customHeight="1">
      <c r="A64" s="3">
        <f>Inscription!A73</f>
        <v>62</v>
      </c>
      <c r="B64" s="176" t="str">
        <f>CONCATENATE(Inscription!C73,"  ",Inscription!D73)</f>
        <v>SCHMITZ  IVAN</v>
      </c>
      <c r="C64" s="177" t="str">
        <f>Inscription!E73</f>
        <v>A.V.C.AIX EN PROVENCE</v>
      </c>
      <c r="D64" s="177" t="str">
        <f>Inscription!F73</f>
        <v>2ème Catégorie</v>
      </c>
      <c r="E64" s="179">
        <f>Inscription!G73</f>
        <v>2113021088</v>
      </c>
      <c r="F64" s="178"/>
    </row>
    <row r="65" spans="1:6" ht="24.75" customHeight="1">
      <c r="A65" s="3">
        <f>Inscription!A74</f>
        <v>63</v>
      </c>
      <c r="B65" s="176" t="str">
        <f>CONCATENATE(Inscription!C74,"  ",Inscription!D74)</f>
        <v>SIBEL  SEBASTIEN</v>
      </c>
      <c r="C65" s="177" t="str">
        <f>Inscription!E74</f>
        <v>ROUE D'OR SISTERON</v>
      </c>
      <c r="D65" s="177" t="str">
        <f>Inscription!F74</f>
        <v>3ème Catégorie</v>
      </c>
      <c r="E65" s="179">
        <f>Inscription!G74</f>
        <v>2104099068</v>
      </c>
      <c r="F65" s="178"/>
    </row>
    <row r="66" spans="1:6" ht="24.75" customHeight="1">
      <c r="A66" s="3">
        <f>Inscription!A75</f>
        <v>64</v>
      </c>
      <c r="B66" s="176" t="str">
        <f>CONCATENATE(Inscription!C75,"  ",Inscription!D75)</f>
        <v>SWAN  DAVID</v>
      </c>
      <c r="C66" s="177" t="str">
        <f>Inscription!E75</f>
        <v>A.V.C.AIX EN PROVENCE</v>
      </c>
      <c r="D66" s="177" t="str">
        <f>Inscription!F75</f>
        <v>3ème Catégorie</v>
      </c>
      <c r="E66" s="179">
        <f>Inscription!G75</f>
        <v>2113021020</v>
      </c>
      <c r="F66" s="178"/>
    </row>
    <row r="67" spans="1:6" ht="24.75" customHeight="1">
      <c r="A67" s="3">
        <f>Inscription!A76</f>
        <v>65</v>
      </c>
      <c r="B67" s="176" t="str">
        <f>CONCATENATE(Inscription!C76,"  ",Inscription!D76)</f>
        <v>TONUSSI  ROMAIN</v>
      </c>
      <c r="C67" s="177" t="str">
        <f>Inscription!E76</f>
        <v>C.C.M. ETANG DE BERRE</v>
      </c>
      <c r="D67" s="177" t="str">
        <f>Inscription!F76</f>
        <v>3ème Catégorie</v>
      </c>
      <c r="E67" s="179">
        <f>Inscription!G76</f>
        <v>2113147021</v>
      </c>
      <c r="F67" s="178"/>
    </row>
    <row r="68" spans="1:6" ht="24.75" customHeight="1">
      <c r="A68" s="3">
        <f>Inscription!A77</f>
        <v>66</v>
      </c>
      <c r="B68" s="176" t="str">
        <f>CONCATENATE(Inscription!C77,"  ",Inscription!D77)</f>
        <v>VANEL  THOMAS</v>
      </c>
      <c r="C68" s="177" t="str">
        <f>Inscription!E77</f>
        <v>A.V.C.AIX EN PROVENCE</v>
      </c>
      <c r="D68" s="177" t="str">
        <f>Inscription!F77</f>
        <v>Junior</v>
      </c>
      <c r="E68" s="179">
        <f>Inscription!G77</f>
        <v>2113021137</v>
      </c>
      <c r="F68" s="178"/>
    </row>
    <row r="69" spans="1:6" ht="24.75" customHeight="1">
      <c r="A69" s="3">
        <f>Inscription!A78</f>
        <v>67</v>
      </c>
      <c r="B69" s="176" t="str">
        <f>CONCATENATE(Inscription!C78,"  ",Inscription!D78)</f>
        <v>VERCELLONE  PHILIPPE</v>
      </c>
      <c r="C69" s="177" t="str">
        <f>Inscription!E78</f>
        <v>V.C.LA POMME MARSEILLE</v>
      </c>
      <c r="D69" s="177" t="str">
        <f>Inscription!F78</f>
        <v>2ème Catégorie</v>
      </c>
      <c r="E69" s="179">
        <f>Inscription!G78</f>
        <v>2113085167</v>
      </c>
      <c r="F69" s="178"/>
    </row>
    <row r="70" spans="1:6" ht="24.75" customHeight="1">
      <c r="A70" s="3">
        <f>Inscription!A79</f>
        <v>68</v>
      </c>
      <c r="B70" s="176" t="str">
        <f>CONCATENATE(Inscription!C79,"  ",Inscription!D79)</f>
        <v>VIORT  HUGO</v>
      </c>
      <c r="C70" s="177" t="str">
        <f>Inscription!E79</f>
        <v>CYCLO CLUB SALONAIS</v>
      </c>
      <c r="D70" s="177" t="str">
        <f>Inscription!F79</f>
        <v>Junior</v>
      </c>
      <c r="E70" s="179">
        <f>Inscription!G79</f>
        <v>2113142027</v>
      </c>
      <c r="F70" s="178"/>
    </row>
    <row r="71" spans="1:6" ht="24.75" customHeight="1">
      <c r="A71" s="3">
        <f>Inscription!A80</f>
        <v>69</v>
      </c>
      <c r="B71" s="176" t="str">
        <f>CONCATENATE(Inscription!C80,"  ",Inscription!D80)</f>
        <v>YOLANDE  FLORIAN</v>
      </c>
      <c r="C71" s="177" t="str">
        <f>Inscription!E80</f>
        <v>CYCLO CLUB SALONAIS</v>
      </c>
      <c r="D71" s="177" t="str">
        <f>Inscription!F80</f>
        <v>Junior</v>
      </c>
      <c r="E71" s="179">
        <f>Inscription!G80</f>
        <v>2113142053</v>
      </c>
      <c r="F71" s="178"/>
    </row>
    <row r="72" spans="1:6" ht="24.75" customHeight="1">
      <c r="A72" s="3" t="e">
        <f>Inscription!#REF!</f>
        <v>#REF!</v>
      </c>
      <c r="B72" s="176" t="e">
        <f>CONCATENATE(Inscription!#REF!,"  ",Inscription!#REF!)</f>
        <v>#REF!</v>
      </c>
      <c r="C72" s="177" t="e">
        <f>Inscription!#REF!</f>
        <v>#REF!</v>
      </c>
      <c r="D72" s="177" t="e">
        <f>Inscription!#REF!</f>
        <v>#REF!</v>
      </c>
      <c r="E72" s="179" t="e">
        <f>Inscription!#REF!</f>
        <v>#REF!</v>
      </c>
      <c r="F72" s="178"/>
    </row>
    <row r="73" spans="1:6" ht="24.75" customHeight="1">
      <c r="A73" s="3">
        <f>Inscription!A82</f>
        <v>71</v>
      </c>
      <c r="B73" s="176" t="str">
        <f>CONCATENATE(Inscription!C82,"  ",Inscription!D82)</f>
        <v>PANNETIER  JEREMY</v>
      </c>
      <c r="C73" s="177" t="str">
        <f>Inscription!E82</f>
        <v>A.V.C.AIX EN PROVENCE</v>
      </c>
      <c r="D73" s="177" t="str">
        <f>Inscription!F82</f>
        <v>3ème Catégorie</v>
      </c>
      <c r="E73" s="179" t="str">
        <f>Inscription!G82</f>
        <v>2113021 EC</v>
      </c>
      <c r="F73" s="178"/>
    </row>
    <row r="74" spans="1:6" ht="24.75" customHeight="1">
      <c r="A74" s="3">
        <f>Inscription!A83</f>
        <v>72</v>
      </c>
      <c r="B74" s="176" t="str">
        <f>CONCATENATE(Inscription!C83,"  ",Inscription!D83)</f>
        <v>DE ROSSI  Lucas</v>
      </c>
      <c r="C74" s="177" t="str">
        <f>Inscription!E83</f>
        <v>AIX VTT</v>
      </c>
      <c r="D74" s="177" t="str">
        <f>Inscription!F83</f>
        <v>2ème Catégorie</v>
      </c>
      <c r="E74" s="179" t="str">
        <f>Inscription!G83</f>
        <v>2113173270</v>
      </c>
      <c r="F74" s="178"/>
    </row>
    <row r="75" spans="1:6" ht="24.75" customHeight="1">
      <c r="A75" s="3">
        <f>Inscription!A84</f>
        <v>73</v>
      </c>
      <c r="B75" s="176" t="str">
        <f>CONCATENATE(Inscription!C84,"  ",Inscription!D84)</f>
        <v>COSTAGLI  Gauthier</v>
      </c>
      <c r="C75" s="177" t="str">
        <f>Inscription!E84</f>
        <v>AIX VTT</v>
      </c>
      <c r="D75" s="177" t="str">
        <f>Inscription!F84</f>
        <v>3ème Catégorie</v>
      </c>
      <c r="E75" s="179" t="str">
        <f>Inscription!G84</f>
        <v>2113173241</v>
      </c>
      <c r="F75" s="178"/>
    </row>
    <row r="76" spans="1:6" ht="24.75" customHeight="1">
      <c r="A76" s="3">
        <f>Inscription!A85</f>
        <v>74</v>
      </c>
      <c r="B76" s="176" t="str">
        <f>CONCATENATE(Inscription!C85,"  ",Inscription!D85)</f>
        <v>PORTAL  Jason</v>
      </c>
      <c r="C76" s="177" t="str">
        <f>Inscription!E85</f>
        <v>AIX VTT</v>
      </c>
      <c r="D76" s="177" t="str">
        <f>Inscription!F85</f>
        <v>Junior</v>
      </c>
      <c r="E76" s="179" t="str">
        <f>Inscription!G85</f>
        <v>2113173382</v>
      </c>
      <c r="F76" s="178"/>
    </row>
    <row r="77" spans="1:6" ht="24.75" customHeight="1">
      <c r="A77" s="3">
        <f>Inscription!A86</f>
        <v>75</v>
      </c>
      <c r="B77" s="176" t="str">
        <f>CONCATENATE(Inscription!C86,"  ",Inscription!D86)</f>
        <v>DRUMEZ  David</v>
      </c>
      <c r="C77" s="177" t="str">
        <f>Inscription!E86</f>
        <v>DURANCE TRIATHLON</v>
      </c>
      <c r="D77" s="177" t="str">
        <f>Inscription!F86</f>
        <v>senior</v>
      </c>
      <c r="E77" s="179" t="str">
        <f>Inscription!G86</f>
        <v>CARTE JOUR.</v>
      </c>
      <c r="F77" s="178"/>
    </row>
    <row r="78" spans="1:6" ht="24.75" customHeight="1">
      <c r="A78" s="3">
        <f>Inscription!A87</f>
        <v>76</v>
      </c>
      <c r="B78" s="176" t="str">
        <f>CONCATENATE(Inscription!C87,"  ",Inscription!D87)</f>
        <v>ANTOINE  Jérémie</v>
      </c>
      <c r="C78" s="177" t="str">
        <f>Inscription!E87</f>
        <v>TRIATHLON AIX</v>
      </c>
      <c r="D78" s="177" t="str">
        <f>Inscription!F87</f>
        <v>senior</v>
      </c>
      <c r="E78" s="179" t="str">
        <f>Inscription!G87</f>
        <v>CARTE JOUR.</v>
      </c>
      <c r="F78" s="178"/>
    </row>
    <row r="79" spans="1:6" ht="24.75" customHeight="1">
      <c r="A79" s="3">
        <f>Inscription!A88</f>
        <v>77</v>
      </c>
      <c r="B79" s="176" t="str">
        <f>CONCATENATE(Inscription!C88,"  ",Inscription!D88)</f>
        <v>ZAMAGNA  Vincenzo</v>
      </c>
      <c r="C79" s="177" t="str">
        <f>Inscription!E88</f>
        <v>VC LE THOR GADAGNE</v>
      </c>
      <c r="D79" s="177" t="str">
        <f>Inscription!F88</f>
        <v>Junior</v>
      </c>
      <c r="E79" s="179" t="str">
        <f>Inscription!G88</f>
        <v>2184074137</v>
      </c>
      <c r="F79" s="178"/>
    </row>
    <row r="80" spans="1:6" ht="24.75" customHeight="1">
      <c r="A80" s="3">
        <f>Inscription!A89</f>
        <v>78</v>
      </c>
      <c r="B80" s="176" t="str">
        <f>CONCATENATE(Inscription!C89,"  ",Inscription!D89)</f>
        <v>SZYMCZAK  Gaëtan</v>
      </c>
      <c r="C80" s="177" t="str">
        <f>Inscription!E89</f>
        <v>VC ST ANTOINE LA G.</v>
      </c>
      <c r="D80" s="177" t="str">
        <f>Inscription!F89</f>
        <v>Junior</v>
      </c>
      <c r="E80" s="179" t="str">
        <f>Inscription!G89</f>
        <v>21 13 164 XXX</v>
      </c>
      <c r="F80" s="178"/>
    </row>
    <row r="81" spans="1:6" ht="24.75" customHeight="1">
      <c r="A81" s="3">
        <f>Inscription!A90</f>
        <v>79</v>
      </c>
      <c r="B81" s="176" t="str">
        <f>CONCATENATE(Inscription!C90,"  ",Inscription!D90)</f>
        <v>TOLMAU  Vincent</v>
      </c>
      <c r="C81" s="177" t="str">
        <f>Inscription!E90</f>
        <v>VC ST ANTOINE LA G.</v>
      </c>
      <c r="D81" s="177" t="str">
        <f>Inscription!F90</f>
        <v>Junior</v>
      </c>
      <c r="E81" s="179" t="str">
        <f>Inscription!G90</f>
        <v>21 13 164 XXX</v>
      </c>
      <c r="F81" s="178"/>
    </row>
    <row r="82" spans="1:6" ht="24.75" customHeight="1">
      <c r="A82" s="3">
        <f>Inscription!A91</f>
        <v>80</v>
      </c>
      <c r="B82" s="176" t="str">
        <f>CONCATENATE(Inscription!C91,"  ",Inscription!D91)</f>
        <v>KASSE  Alioume</v>
      </c>
      <c r="C82" s="177" t="str">
        <f>Inscription!E91</f>
        <v>A.V.C.AIX EN PROVENCE</v>
      </c>
      <c r="D82" s="177" t="str">
        <f>Inscription!F91</f>
        <v>3ème Catégorie</v>
      </c>
      <c r="E82" s="179" t="str">
        <f>Inscription!G91</f>
        <v>2113021 EC</v>
      </c>
      <c r="F82" s="178"/>
    </row>
    <row r="83" spans="1:6" ht="24.75" customHeight="1">
      <c r="A83" s="3" t="e">
        <f>Inscription!#REF!</f>
        <v>#REF!</v>
      </c>
      <c r="B83" s="176" t="e">
        <f>CONCATENATE(Inscription!#REF!,"  ",Inscription!#REF!)</f>
        <v>#REF!</v>
      </c>
      <c r="C83" s="177" t="e">
        <f>Inscription!#REF!</f>
        <v>#REF!</v>
      </c>
      <c r="D83" s="177" t="e">
        <f>Inscription!#REF!</f>
        <v>#REF!</v>
      </c>
      <c r="E83" s="179" t="e">
        <f>Inscription!#REF!</f>
        <v>#REF!</v>
      </c>
      <c r="F83" s="178"/>
    </row>
    <row r="84" spans="1:6" ht="24.75" customHeight="1">
      <c r="A84" s="3" t="e">
        <f>Inscription!#REF!</f>
        <v>#REF!</v>
      </c>
      <c r="B84" s="176" t="e">
        <f>CONCATENATE(Inscription!#REF!,"  ",Inscription!#REF!)</f>
        <v>#REF!</v>
      </c>
      <c r="C84" s="177" t="e">
        <f>Inscription!#REF!</f>
        <v>#REF!</v>
      </c>
      <c r="D84" s="177" t="e">
        <f>Inscription!#REF!</f>
        <v>#REF!</v>
      </c>
      <c r="E84" s="179" t="e">
        <f>Inscription!#REF!</f>
        <v>#REF!</v>
      </c>
      <c r="F84" s="178"/>
    </row>
    <row r="85" spans="1:6" ht="24.75" customHeight="1">
      <c r="A85" s="3" t="e">
        <f>Inscription!#REF!</f>
        <v>#REF!</v>
      </c>
      <c r="B85" s="176" t="e">
        <f>CONCATENATE(Inscription!#REF!,"  ",Inscription!#REF!)</f>
        <v>#REF!</v>
      </c>
      <c r="C85" s="177" t="e">
        <f>Inscription!#REF!</f>
        <v>#REF!</v>
      </c>
      <c r="D85" s="177" t="e">
        <f>Inscription!#REF!</f>
        <v>#REF!</v>
      </c>
      <c r="E85" s="179" t="e">
        <f>Inscription!#REF!</f>
        <v>#REF!</v>
      </c>
      <c r="F85" s="178"/>
    </row>
    <row r="86" spans="1:6" ht="24.75" customHeight="1">
      <c r="A86" s="3" t="e">
        <f>Inscription!#REF!</f>
        <v>#REF!</v>
      </c>
      <c r="B86" s="176" t="e">
        <f>CONCATENATE(Inscription!#REF!,"  ",Inscription!#REF!)</f>
        <v>#REF!</v>
      </c>
      <c r="C86" s="177" t="e">
        <f>Inscription!#REF!</f>
        <v>#REF!</v>
      </c>
      <c r="D86" s="177" t="e">
        <f>Inscription!#REF!</f>
        <v>#REF!</v>
      </c>
      <c r="E86" s="179" t="e">
        <f>Inscription!#REF!</f>
        <v>#REF!</v>
      </c>
      <c r="F86" s="178"/>
    </row>
    <row r="87" spans="1:6" ht="24.75" customHeight="1">
      <c r="A87" s="3" t="e">
        <f>Inscription!#REF!</f>
        <v>#REF!</v>
      </c>
      <c r="B87" s="176" t="e">
        <f>CONCATENATE(Inscription!#REF!,"  ",Inscription!#REF!)</f>
        <v>#REF!</v>
      </c>
      <c r="C87" s="177" t="e">
        <f>Inscription!#REF!</f>
        <v>#REF!</v>
      </c>
      <c r="D87" s="177" t="e">
        <f>Inscription!#REF!</f>
        <v>#REF!</v>
      </c>
      <c r="E87" s="179" t="e">
        <f>Inscription!#REF!</f>
        <v>#REF!</v>
      </c>
      <c r="F87" s="178"/>
    </row>
    <row r="88" spans="1:6" ht="24.75" customHeight="1">
      <c r="A88" s="3" t="e">
        <f>Inscription!#REF!</f>
        <v>#REF!</v>
      </c>
      <c r="B88" s="176" t="e">
        <f>CONCATENATE(Inscription!#REF!,"  ",Inscription!#REF!)</f>
        <v>#REF!</v>
      </c>
      <c r="C88" s="177" t="e">
        <f>Inscription!#REF!</f>
        <v>#REF!</v>
      </c>
      <c r="D88" s="177" t="e">
        <f>Inscription!#REF!</f>
        <v>#REF!</v>
      </c>
      <c r="E88" s="179" t="e">
        <f>Inscription!#REF!</f>
        <v>#REF!</v>
      </c>
      <c r="F88" s="178"/>
    </row>
    <row r="89" spans="1:6" ht="24.75" customHeight="1">
      <c r="A89" s="3" t="e">
        <f>Inscription!#REF!</f>
        <v>#REF!</v>
      </c>
      <c r="B89" s="176" t="e">
        <f>CONCATENATE(Inscription!#REF!,"  ",Inscription!#REF!)</f>
        <v>#REF!</v>
      </c>
      <c r="C89" s="177" t="e">
        <f>Inscription!#REF!</f>
        <v>#REF!</v>
      </c>
      <c r="D89" s="177" t="e">
        <f>Inscription!#REF!</f>
        <v>#REF!</v>
      </c>
      <c r="E89" s="179" t="e">
        <f>Inscription!#REF!</f>
        <v>#REF!</v>
      </c>
      <c r="F89" s="178"/>
    </row>
    <row r="90" spans="1:6" ht="24.75" customHeight="1">
      <c r="A90" s="3" t="e">
        <f>Inscription!#REF!</f>
        <v>#REF!</v>
      </c>
      <c r="B90" s="176" t="e">
        <f>CONCATENATE(Inscription!#REF!,"  ",Inscription!#REF!)</f>
        <v>#REF!</v>
      </c>
      <c r="C90" s="177" t="e">
        <f>Inscription!#REF!</f>
        <v>#REF!</v>
      </c>
      <c r="D90" s="177" t="e">
        <f>Inscription!#REF!</f>
        <v>#REF!</v>
      </c>
      <c r="E90" s="179" t="e">
        <f>Inscription!#REF!</f>
        <v>#REF!</v>
      </c>
      <c r="F90" s="178"/>
    </row>
    <row r="91" spans="1:6" ht="24.75" customHeight="1">
      <c r="A91" s="3" t="e">
        <f>Inscription!#REF!</f>
        <v>#REF!</v>
      </c>
      <c r="B91" s="176" t="e">
        <f>CONCATENATE(Inscription!#REF!,"  ",Inscription!#REF!)</f>
        <v>#REF!</v>
      </c>
      <c r="C91" s="177" t="e">
        <f>Inscription!#REF!</f>
        <v>#REF!</v>
      </c>
      <c r="D91" s="177" t="e">
        <f>Inscription!#REF!</f>
        <v>#REF!</v>
      </c>
      <c r="E91" s="179" t="e">
        <f>Inscription!#REF!</f>
        <v>#REF!</v>
      </c>
      <c r="F91" s="178"/>
    </row>
    <row r="92" spans="1:6" ht="24.75" customHeight="1">
      <c r="A92" s="3" t="e">
        <f>Inscription!#REF!</f>
        <v>#REF!</v>
      </c>
      <c r="B92" s="176" t="e">
        <f>CONCATENATE(Inscription!#REF!,"  ",Inscription!#REF!)</f>
        <v>#REF!</v>
      </c>
      <c r="C92" s="177" t="e">
        <f>Inscription!#REF!</f>
        <v>#REF!</v>
      </c>
      <c r="D92" s="177" t="e">
        <f>Inscription!#REF!</f>
        <v>#REF!</v>
      </c>
      <c r="E92" s="179" t="e">
        <f>Inscription!#REF!</f>
        <v>#REF!</v>
      </c>
      <c r="F92" s="178"/>
    </row>
    <row r="93" spans="1:6" ht="24.75" customHeight="1">
      <c r="A93" s="3" t="e">
        <f>Inscription!#REF!</f>
        <v>#REF!</v>
      </c>
      <c r="B93" s="176" t="e">
        <f>CONCATENATE(Inscription!#REF!,"  ",Inscription!#REF!)</f>
        <v>#REF!</v>
      </c>
      <c r="C93" s="177" t="e">
        <f>Inscription!#REF!</f>
        <v>#REF!</v>
      </c>
      <c r="D93" s="177" t="e">
        <f>Inscription!#REF!</f>
        <v>#REF!</v>
      </c>
      <c r="E93" s="179" t="e">
        <f>Inscription!#REF!</f>
        <v>#REF!</v>
      </c>
      <c r="F93" s="178"/>
    </row>
    <row r="94" spans="1:6" ht="24.75" customHeight="1">
      <c r="A94" s="3" t="e">
        <f>Inscription!#REF!</f>
        <v>#REF!</v>
      </c>
      <c r="B94" s="176" t="e">
        <f>CONCATENATE(Inscription!#REF!,"  ",Inscription!#REF!)</f>
        <v>#REF!</v>
      </c>
      <c r="C94" s="177" t="e">
        <f>Inscription!#REF!</f>
        <v>#REF!</v>
      </c>
      <c r="D94" s="177" t="e">
        <f>Inscription!#REF!</f>
        <v>#REF!</v>
      </c>
      <c r="E94" s="179" t="e">
        <f>Inscription!#REF!</f>
        <v>#REF!</v>
      </c>
      <c r="F94" s="178"/>
    </row>
    <row r="95" spans="1:6" ht="24.75" customHeight="1">
      <c r="A95" s="3" t="e">
        <f>Inscription!#REF!</f>
        <v>#REF!</v>
      </c>
      <c r="B95" s="176" t="e">
        <f>CONCATENATE(Inscription!#REF!,"  ",Inscription!#REF!)</f>
        <v>#REF!</v>
      </c>
      <c r="C95" s="177" t="e">
        <f>Inscription!#REF!</f>
        <v>#REF!</v>
      </c>
      <c r="D95" s="177" t="e">
        <f>Inscription!#REF!</f>
        <v>#REF!</v>
      </c>
      <c r="E95" s="179" t="e">
        <f>Inscription!#REF!</f>
        <v>#REF!</v>
      </c>
      <c r="F95" s="178"/>
    </row>
    <row r="96" spans="1:6" ht="24.75" customHeight="1">
      <c r="A96" s="3" t="e">
        <f>Inscription!#REF!</f>
        <v>#REF!</v>
      </c>
      <c r="B96" s="176" t="e">
        <f>CONCATENATE(Inscription!#REF!,"  ",Inscription!#REF!)</f>
        <v>#REF!</v>
      </c>
      <c r="C96" s="177" t="e">
        <f>Inscription!#REF!</f>
        <v>#REF!</v>
      </c>
      <c r="D96" s="177" t="e">
        <f>Inscription!#REF!</f>
        <v>#REF!</v>
      </c>
      <c r="E96" s="179" t="e">
        <f>Inscription!#REF!</f>
        <v>#REF!</v>
      </c>
      <c r="F96" s="178"/>
    </row>
    <row r="97" spans="1:6" ht="24.75" customHeight="1">
      <c r="A97" s="3" t="e">
        <f>Inscription!#REF!</f>
        <v>#REF!</v>
      </c>
      <c r="B97" s="176" t="e">
        <f>CONCATENATE(Inscription!#REF!,"  ",Inscription!#REF!)</f>
        <v>#REF!</v>
      </c>
      <c r="C97" s="177" t="e">
        <f>Inscription!#REF!</f>
        <v>#REF!</v>
      </c>
      <c r="D97" s="177" t="e">
        <f>Inscription!#REF!</f>
        <v>#REF!</v>
      </c>
      <c r="E97" s="179" t="e">
        <f>Inscription!#REF!</f>
        <v>#REF!</v>
      </c>
      <c r="F97" s="178"/>
    </row>
    <row r="98" spans="1:6" ht="24.75" customHeight="1">
      <c r="A98" s="3" t="e">
        <f>Inscription!#REF!</f>
        <v>#REF!</v>
      </c>
      <c r="B98" s="176" t="e">
        <f>CONCATENATE(Inscription!#REF!,"  ",Inscription!#REF!)</f>
        <v>#REF!</v>
      </c>
      <c r="C98" s="177" t="e">
        <f>Inscription!#REF!</f>
        <v>#REF!</v>
      </c>
      <c r="D98" s="177" t="e">
        <f>Inscription!#REF!</f>
        <v>#REF!</v>
      </c>
      <c r="E98" s="179" t="e">
        <f>Inscription!#REF!</f>
        <v>#REF!</v>
      </c>
      <c r="F98" s="178"/>
    </row>
    <row r="99" spans="1:6" ht="24.75" customHeight="1">
      <c r="A99" s="3" t="e">
        <f>Inscription!#REF!</f>
        <v>#REF!</v>
      </c>
      <c r="B99" s="176" t="e">
        <f>CONCATENATE(Inscription!#REF!,"  ",Inscription!#REF!)</f>
        <v>#REF!</v>
      </c>
      <c r="C99" s="177" t="e">
        <f>Inscription!#REF!</f>
        <v>#REF!</v>
      </c>
      <c r="D99" s="177" t="e">
        <f>Inscription!#REF!</f>
        <v>#REF!</v>
      </c>
      <c r="E99" s="179" t="e">
        <f>Inscription!#REF!</f>
        <v>#REF!</v>
      </c>
      <c r="F99" s="178"/>
    </row>
    <row r="100" spans="1:6" ht="24.75" customHeight="1">
      <c r="A100" s="3" t="e">
        <f>Inscription!#REF!</f>
        <v>#REF!</v>
      </c>
      <c r="B100" s="176" t="e">
        <f>CONCATENATE(Inscription!#REF!,"  ",Inscription!#REF!)</f>
        <v>#REF!</v>
      </c>
      <c r="C100" s="177" t="e">
        <f>Inscription!#REF!</f>
        <v>#REF!</v>
      </c>
      <c r="D100" s="177" t="e">
        <f>Inscription!#REF!</f>
        <v>#REF!</v>
      </c>
      <c r="E100" s="179" t="e">
        <f>Inscription!#REF!</f>
        <v>#REF!</v>
      </c>
      <c r="F100" s="178"/>
    </row>
    <row r="101" spans="1:6" ht="24.75" customHeight="1">
      <c r="A101" s="3" t="e">
        <f>Inscription!#REF!</f>
        <v>#REF!</v>
      </c>
      <c r="B101" s="176" t="e">
        <f>CONCATENATE(Inscription!#REF!,"  ",Inscription!#REF!)</f>
        <v>#REF!</v>
      </c>
      <c r="C101" s="177" t="e">
        <f>Inscription!#REF!</f>
        <v>#REF!</v>
      </c>
      <c r="D101" s="177" t="e">
        <f>Inscription!#REF!</f>
        <v>#REF!</v>
      </c>
      <c r="E101" s="179" t="e">
        <f>Inscription!#REF!</f>
        <v>#REF!</v>
      </c>
      <c r="F101" s="178"/>
    </row>
    <row r="102" spans="1:6" ht="24.75" customHeight="1">
      <c r="A102" s="3" t="e">
        <f>Inscription!#REF!</f>
        <v>#REF!</v>
      </c>
      <c r="B102" s="176" t="e">
        <f>CONCATENATE(Inscription!#REF!,"  ",Inscription!#REF!)</f>
        <v>#REF!</v>
      </c>
      <c r="C102" s="177" t="e">
        <f>Inscription!#REF!</f>
        <v>#REF!</v>
      </c>
      <c r="D102" s="177" t="e">
        <f>Inscription!#REF!</f>
        <v>#REF!</v>
      </c>
      <c r="E102" s="179" t="e">
        <f>Inscription!#REF!</f>
        <v>#REF!</v>
      </c>
      <c r="F102" s="178"/>
    </row>
    <row r="103" spans="1:6" ht="24.75" customHeight="1">
      <c r="A103" s="3" t="e">
        <f>Inscription!#REF!</f>
        <v>#REF!</v>
      </c>
      <c r="B103" s="176" t="e">
        <f>CONCATENATE(Inscription!#REF!,"  ",Inscription!#REF!)</f>
        <v>#REF!</v>
      </c>
      <c r="C103" s="177" t="e">
        <f>Inscription!#REF!</f>
        <v>#REF!</v>
      </c>
      <c r="D103" s="177" t="e">
        <f>Inscription!#REF!</f>
        <v>#REF!</v>
      </c>
      <c r="E103" s="179" t="e">
        <f>Inscription!#REF!</f>
        <v>#REF!</v>
      </c>
      <c r="F103" s="178"/>
    </row>
    <row r="104" spans="1:6" ht="24.75" customHeight="1">
      <c r="A104" s="3" t="e">
        <f>Inscription!#REF!</f>
        <v>#REF!</v>
      </c>
      <c r="B104" s="176" t="e">
        <f>CONCATENATE(Inscription!#REF!,"  ",Inscription!#REF!)</f>
        <v>#REF!</v>
      </c>
      <c r="C104" s="177" t="e">
        <f>Inscription!#REF!</f>
        <v>#REF!</v>
      </c>
      <c r="D104" s="177" t="e">
        <f>Inscription!#REF!</f>
        <v>#REF!</v>
      </c>
      <c r="E104" s="179" t="e">
        <f>Inscription!#REF!</f>
        <v>#REF!</v>
      </c>
      <c r="F104" s="178"/>
    </row>
    <row r="105" spans="1:6" ht="24.75" customHeight="1">
      <c r="A105" s="3" t="e">
        <f>Inscription!#REF!</f>
        <v>#REF!</v>
      </c>
      <c r="B105" s="176" t="e">
        <f>CONCATENATE(Inscription!#REF!,"  ",Inscription!#REF!)</f>
        <v>#REF!</v>
      </c>
      <c r="C105" s="177" t="e">
        <f>Inscription!#REF!</f>
        <v>#REF!</v>
      </c>
      <c r="D105" s="177" t="e">
        <f>Inscription!#REF!</f>
        <v>#REF!</v>
      </c>
      <c r="E105" s="179" t="e">
        <f>Inscription!#REF!</f>
        <v>#REF!</v>
      </c>
      <c r="F105" s="178"/>
    </row>
    <row r="106" spans="1:6" ht="24.75" customHeight="1">
      <c r="A106" s="3" t="e">
        <f>Inscription!#REF!</f>
        <v>#REF!</v>
      </c>
      <c r="B106" s="176" t="e">
        <f>CONCATENATE(Inscription!#REF!,"  ",Inscription!#REF!)</f>
        <v>#REF!</v>
      </c>
      <c r="C106" s="177" t="e">
        <f>Inscription!#REF!</f>
        <v>#REF!</v>
      </c>
      <c r="D106" s="177" t="e">
        <f>Inscription!#REF!</f>
        <v>#REF!</v>
      </c>
      <c r="E106" s="179" t="e">
        <f>Inscription!#REF!</f>
        <v>#REF!</v>
      </c>
      <c r="F106" s="178"/>
    </row>
    <row r="107" spans="1:6" ht="24.75" customHeight="1">
      <c r="A107" s="3" t="e">
        <f>Inscription!#REF!</f>
        <v>#REF!</v>
      </c>
      <c r="B107" s="176" t="e">
        <f>CONCATENATE(Inscription!#REF!,"  ",Inscription!#REF!)</f>
        <v>#REF!</v>
      </c>
      <c r="C107" s="177" t="e">
        <f>Inscription!#REF!</f>
        <v>#REF!</v>
      </c>
      <c r="D107" s="177" t="e">
        <f>Inscription!#REF!</f>
        <v>#REF!</v>
      </c>
      <c r="E107" s="179" t="e">
        <f>Inscription!#REF!</f>
        <v>#REF!</v>
      </c>
      <c r="F107" s="178"/>
    </row>
    <row r="108" spans="1:6" ht="24.75" customHeight="1">
      <c r="A108" s="3" t="e">
        <f>Inscription!#REF!</f>
        <v>#REF!</v>
      </c>
      <c r="B108" s="176" t="e">
        <f>CONCATENATE(Inscription!#REF!,"  ",Inscription!#REF!)</f>
        <v>#REF!</v>
      </c>
      <c r="C108" s="177" t="e">
        <f>Inscription!#REF!</f>
        <v>#REF!</v>
      </c>
      <c r="D108" s="177" t="e">
        <f>Inscription!#REF!</f>
        <v>#REF!</v>
      </c>
      <c r="E108" s="179" t="e">
        <f>Inscription!#REF!</f>
        <v>#REF!</v>
      </c>
      <c r="F108" s="178"/>
    </row>
    <row r="109" spans="1:6" ht="24.75" customHeight="1">
      <c r="A109" s="3" t="e">
        <f>Inscription!#REF!</f>
        <v>#REF!</v>
      </c>
      <c r="B109" s="176" t="e">
        <f>CONCATENATE(Inscription!#REF!,"  ",Inscription!#REF!)</f>
        <v>#REF!</v>
      </c>
      <c r="C109" s="177" t="e">
        <f>Inscription!#REF!</f>
        <v>#REF!</v>
      </c>
      <c r="D109" s="177" t="e">
        <f>Inscription!#REF!</f>
        <v>#REF!</v>
      </c>
      <c r="E109" s="179" t="e">
        <f>Inscription!#REF!</f>
        <v>#REF!</v>
      </c>
      <c r="F109" s="178"/>
    </row>
    <row r="110" spans="1:6" ht="24.75" customHeight="1">
      <c r="A110" s="3" t="e">
        <f>Inscription!#REF!</f>
        <v>#REF!</v>
      </c>
      <c r="B110" s="176" t="e">
        <f>CONCATENATE(Inscription!#REF!,"  ",Inscription!#REF!)</f>
        <v>#REF!</v>
      </c>
      <c r="C110" s="177" t="e">
        <f>Inscription!#REF!</f>
        <v>#REF!</v>
      </c>
      <c r="D110" s="177" t="e">
        <f>Inscription!#REF!</f>
        <v>#REF!</v>
      </c>
      <c r="E110" s="179" t="e">
        <f>Inscription!#REF!</f>
        <v>#REF!</v>
      </c>
      <c r="F110" s="178"/>
    </row>
    <row r="111" spans="1:6" ht="24.75" customHeight="1">
      <c r="A111" s="3" t="e">
        <f>Inscription!#REF!</f>
        <v>#REF!</v>
      </c>
      <c r="B111" s="176" t="e">
        <f>CONCATENATE(Inscription!#REF!,"  ",Inscription!#REF!)</f>
        <v>#REF!</v>
      </c>
      <c r="C111" s="177" t="e">
        <f>Inscription!#REF!</f>
        <v>#REF!</v>
      </c>
      <c r="D111" s="177" t="e">
        <f>Inscription!#REF!</f>
        <v>#REF!</v>
      </c>
      <c r="E111" s="179" t="e">
        <f>Inscription!#REF!</f>
        <v>#REF!</v>
      </c>
      <c r="F111" s="178"/>
    </row>
    <row r="112" spans="1:6" ht="24.75" customHeight="1">
      <c r="A112" s="3" t="e">
        <f>Inscription!#REF!</f>
        <v>#REF!</v>
      </c>
      <c r="B112" s="176" t="e">
        <f>CONCATENATE(Inscription!#REF!,"  ",Inscription!#REF!)</f>
        <v>#REF!</v>
      </c>
      <c r="C112" s="177" t="e">
        <f>Inscription!#REF!</f>
        <v>#REF!</v>
      </c>
      <c r="D112" s="177" t="e">
        <f>Inscription!#REF!</f>
        <v>#REF!</v>
      </c>
      <c r="E112" s="179" t="e">
        <f>Inscription!#REF!</f>
        <v>#REF!</v>
      </c>
      <c r="F112" s="178"/>
    </row>
    <row r="113" spans="1:6" ht="24.75" customHeight="1">
      <c r="A113" s="3" t="e">
        <f>Inscription!#REF!</f>
        <v>#REF!</v>
      </c>
      <c r="B113" s="176" t="e">
        <f>CONCATENATE(Inscription!#REF!,"  ",Inscription!#REF!)</f>
        <v>#REF!</v>
      </c>
      <c r="C113" s="177" t="e">
        <f>Inscription!#REF!</f>
        <v>#REF!</v>
      </c>
      <c r="D113" s="177" t="e">
        <f>Inscription!#REF!</f>
        <v>#REF!</v>
      </c>
      <c r="E113" s="179" t="e">
        <f>Inscription!#REF!</f>
        <v>#REF!</v>
      </c>
      <c r="F113" s="178"/>
    </row>
    <row r="114" spans="1:6" ht="24.75" customHeight="1">
      <c r="A114" s="3" t="e">
        <f>Inscription!#REF!</f>
        <v>#REF!</v>
      </c>
      <c r="B114" s="176" t="e">
        <f>CONCATENATE(Inscription!#REF!,"  ",Inscription!#REF!)</f>
        <v>#REF!</v>
      </c>
      <c r="C114" s="177" t="e">
        <f>Inscription!#REF!</f>
        <v>#REF!</v>
      </c>
      <c r="D114" s="177" t="e">
        <f>Inscription!#REF!</f>
        <v>#REF!</v>
      </c>
      <c r="E114" s="179" t="e">
        <f>Inscription!#REF!</f>
        <v>#REF!</v>
      </c>
      <c r="F114" s="178"/>
    </row>
    <row r="115" spans="1:6" ht="24.75" customHeight="1">
      <c r="A115" s="3" t="e">
        <f>Inscription!#REF!</f>
        <v>#REF!</v>
      </c>
      <c r="B115" s="176" t="e">
        <f>CONCATENATE(Inscription!#REF!,"  ",Inscription!#REF!)</f>
        <v>#REF!</v>
      </c>
      <c r="C115" s="177" t="e">
        <f>Inscription!#REF!</f>
        <v>#REF!</v>
      </c>
      <c r="D115" s="177" t="e">
        <f>Inscription!#REF!</f>
        <v>#REF!</v>
      </c>
      <c r="E115" s="179" t="e">
        <f>Inscription!#REF!</f>
        <v>#REF!</v>
      </c>
      <c r="F115" s="178"/>
    </row>
    <row r="116" spans="1:6" ht="24.75" customHeight="1">
      <c r="A116" s="3" t="e">
        <f>Inscription!#REF!</f>
        <v>#REF!</v>
      </c>
      <c r="B116" s="176" t="e">
        <f>CONCATENATE(Inscription!#REF!,"  ",Inscription!#REF!)</f>
        <v>#REF!</v>
      </c>
      <c r="C116" s="177" t="e">
        <f>Inscription!#REF!</f>
        <v>#REF!</v>
      </c>
      <c r="D116" s="177" t="e">
        <f>Inscription!#REF!</f>
        <v>#REF!</v>
      </c>
      <c r="E116" s="179" t="e">
        <f>Inscription!#REF!</f>
        <v>#REF!</v>
      </c>
      <c r="F116" s="178"/>
    </row>
    <row r="117" spans="1:6" ht="24.75" customHeight="1">
      <c r="A117" s="3" t="e">
        <f>Inscription!#REF!</f>
        <v>#REF!</v>
      </c>
      <c r="B117" s="176" t="e">
        <f>CONCATENATE(Inscription!#REF!,"  ",Inscription!#REF!)</f>
        <v>#REF!</v>
      </c>
      <c r="C117" s="177" t="e">
        <f>Inscription!#REF!</f>
        <v>#REF!</v>
      </c>
      <c r="D117" s="177" t="e">
        <f>Inscription!#REF!</f>
        <v>#REF!</v>
      </c>
      <c r="E117" s="179" t="e">
        <f>Inscription!#REF!</f>
        <v>#REF!</v>
      </c>
      <c r="F117" s="178"/>
    </row>
    <row r="118" spans="1:6" ht="24.75" customHeight="1">
      <c r="A118" s="3" t="e">
        <f>Inscription!#REF!</f>
        <v>#REF!</v>
      </c>
      <c r="B118" s="176" t="e">
        <f>CONCATENATE(Inscription!#REF!,"  ",Inscription!#REF!)</f>
        <v>#REF!</v>
      </c>
      <c r="C118" s="177" t="e">
        <f>Inscription!#REF!</f>
        <v>#REF!</v>
      </c>
      <c r="D118" s="177" t="e">
        <f>Inscription!#REF!</f>
        <v>#REF!</v>
      </c>
      <c r="E118" s="179" t="e">
        <f>Inscription!#REF!</f>
        <v>#REF!</v>
      </c>
      <c r="F118" s="178"/>
    </row>
    <row r="119" spans="1:6" ht="24.75" customHeight="1">
      <c r="A119" s="3" t="e">
        <f>Inscription!#REF!</f>
        <v>#REF!</v>
      </c>
      <c r="B119" s="176" t="e">
        <f>CONCATENATE(Inscription!#REF!,"  ",Inscription!#REF!)</f>
        <v>#REF!</v>
      </c>
      <c r="C119" s="177" t="e">
        <f>Inscription!#REF!</f>
        <v>#REF!</v>
      </c>
      <c r="D119" s="177" t="e">
        <f>Inscription!#REF!</f>
        <v>#REF!</v>
      </c>
      <c r="E119" s="179" t="e">
        <f>Inscription!#REF!</f>
        <v>#REF!</v>
      </c>
      <c r="F119" s="178"/>
    </row>
    <row r="120" spans="1:6" ht="24.75" customHeight="1">
      <c r="A120" s="3" t="e">
        <f>Inscription!#REF!</f>
        <v>#REF!</v>
      </c>
      <c r="B120" s="176" t="e">
        <f>CONCATENATE(Inscription!#REF!,"  ",Inscription!#REF!)</f>
        <v>#REF!</v>
      </c>
      <c r="C120" s="177" t="e">
        <f>Inscription!#REF!</f>
        <v>#REF!</v>
      </c>
      <c r="D120" s="177" t="e">
        <f>Inscription!#REF!</f>
        <v>#REF!</v>
      </c>
      <c r="E120" s="179" t="e">
        <f>Inscription!#REF!</f>
        <v>#REF!</v>
      </c>
      <c r="F120" s="178"/>
    </row>
    <row r="121" spans="1:6" ht="24.75" customHeight="1">
      <c r="A121" s="3" t="e">
        <f>Inscription!#REF!</f>
        <v>#REF!</v>
      </c>
      <c r="B121" s="176" t="e">
        <f>CONCATENATE(Inscription!#REF!,"  ",Inscription!#REF!)</f>
        <v>#REF!</v>
      </c>
      <c r="C121" s="177" t="e">
        <f>Inscription!#REF!</f>
        <v>#REF!</v>
      </c>
      <c r="D121" s="177" t="e">
        <f>Inscription!#REF!</f>
        <v>#REF!</v>
      </c>
      <c r="E121" s="179" t="e">
        <f>Inscription!#REF!</f>
        <v>#REF!</v>
      </c>
      <c r="F121" s="178"/>
    </row>
    <row r="122" spans="1:6" ht="24.75" customHeight="1">
      <c r="A122" s="3" t="e">
        <f>Inscription!#REF!</f>
        <v>#REF!</v>
      </c>
      <c r="B122" s="176" t="e">
        <f>CONCATENATE(Inscription!#REF!,"  ",Inscription!#REF!)</f>
        <v>#REF!</v>
      </c>
      <c r="C122" s="177" t="e">
        <f>Inscription!#REF!</f>
        <v>#REF!</v>
      </c>
      <c r="D122" s="177" t="e">
        <f>Inscription!#REF!</f>
        <v>#REF!</v>
      </c>
      <c r="E122" s="179" t="e">
        <f>Inscription!#REF!</f>
        <v>#REF!</v>
      </c>
      <c r="F122" s="178"/>
    </row>
    <row r="123" spans="1:6" ht="24.75" customHeight="1">
      <c r="A123" s="3" t="e">
        <f>Inscription!#REF!</f>
        <v>#REF!</v>
      </c>
      <c r="B123" s="176" t="e">
        <f>CONCATENATE(Inscription!#REF!,"  ",Inscription!#REF!)</f>
        <v>#REF!</v>
      </c>
      <c r="C123" s="177" t="e">
        <f>Inscription!#REF!</f>
        <v>#REF!</v>
      </c>
      <c r="D123" s="177" t="e">
        <f>Inscription!#REF!</f>
        <v>#REF!</v>
      </c>
      <c r="E123" s="179" t="e">
        <f>Inscription!#REF!</f>
        <v>#REF!</v>
      </c>
      <c r="F123" s="178"/>
    </row>
    <row r="124" spans="1:6" ht="24.75" customHeight="1">
      <c r="A124" s="3" t="e">
        <f>Inscription!#REF!</f>
        <v>#REF!</v>
      </c>
      <c r="B124" s="176" t="e">
        <f>CONCATENATE(Inscription!#REF!,"  ",Inscription!#REF!)</f>
        <v>#REF!</v>
      </c>
      <c r="C124" s="177" t="e">
        <f>Inscription!#REF!</f>
        <v>#REF!</v>
      </c>
      <c r="D124" s="177" t="e">
        <f>Inscription!#REF!</f>
        <v>#REF!</v>
      </c>
      <c r="E124" s="179" t="e">
        <f>Inscription!#REF!</f>
        <v>#REF!</v>
      </c>
      <c r="F124" s="178"/>
    </row>
    <row r="125" spans="1:6" ht="24.75" customHeight="1">
      <c r="A125" s="3" t="e">
        <f>Inscription!#REF!</f>
        <v>#REF!</v>
      </c>
      <c r="B125" s="176" t="e">
        <f>CONCATENATE(Inscription!#REF!,"  ",Inscription!#REF!)</f>
        <v>#REF!</v>
      </c>
      <c r="C125" s="177" t="e">
        <f>Inscription!#REF!</f>
        <v>#REF!</v>
      </c>
      <c r="D125" s="177" t="e">
        <f>Inscription!#REF!</f>
        <v>#REF!</v>
      </c>
      <c r="E125" s="179" t="e">
        <f>Inscription!#REF!</f>
        <v>#REF!</v>
      </c>
      <c r="F125" s="178"/>
    </row>
    <row r="126" spans="1:6" ht="24.75" customHeight="1">
      <c r="A126" s="3" t="e">
        <f>Inscription!#REF!</f>
        <v>#REF!</v>
      </c>
      <c r="B126" s="176" t="e">
        <f>CONCATENATE(Inscription!#REF!,"  ",Inscription!#REF!)</f>
        <v>#REF!</v>
      </c>
      <c r="C126" s="177" t="e">
        <f>Inscription!#REF!</f>
        <v>#REF!</v>
      </c>
      <c r="D126" s="177" t="e">
        <f>Inscription!#REF!</f>
        <v>#REF!</v>
      </c>
      <c r="E126" s="179" t="e">
        <f>Inscription!#REF!</f>
        <v>#REF!</v>
      </c>
      <c r="F126" s="178"/>
    </row>
    <row r="127" spans="1:6" ht="24.75" customHeight="1">
      <c r="A127" s="3" t="e">
        <f>Inscription!#REF!</f>
        <v>#REF!</v>
      </c>
      <c r="B127" s="176" t="e">
        <f>CONCATENATE(Inscription!#REF!,"  ",Inscription!#REF!)</f>
        <v>#REF!</v>
      </c>
      <c r="C127" s="177" t="e">
        <f>Inscription!#REF!</f>
        <v>#REF!</v>
      </c>
      <c r="D127" s="177" t="e">
        <f>Inscription!#REF!</f>
        <v>#REF!</v>
      </c>
      <c r="E127" s="179" t="e">
        <f>Inscription!#REF!</f>
        <v>#REF!</v>
      </c>
      <c r="F127" s="178"/>
    </row>
    <row r="128" spans="1:6" ht="24.75" customHeight="1">
      <c r="A128" s="3" t="e">
        <f>Inscription!#REF!</f>
        <v>#REF!</v>
      </c>
      <c r="B128" s="176" t="e">
        <f>CONCATENATE(Inscription!#REF!,"  ",Inscription!#REF!)</f>
        <v>#REF!</v>
      </c>
      <c r="C128" s="177" t="e">
        <f>Inscription!#REF!</f>
        <v>#REF!</v>
      </c>
      <c r="D128" s="177" t="e">
        <f>Inscription!#REF!</f>
        <v>#REF!</v>
      </c>
      <c r="E128" s="179" t="e">
        <f>Inscription!#REF!</f>
        <v>#REF!</v>
      </c>
      <c r="F128" s="178"/>
    </row>
    <row r="129" spans="1:6" ht="24.75" customHeight="1">
      <c r="A129" s="3" t="e">
        <f>Inscription!#REF!</f>
        <v>#REF!</v>
      </c>
      <c r="B129" s="176" t="e">
        <f>CONCATENATE(Inscription!#REF!,"  ",Inscription!#REF!)</f>
        <v>#REF!</v>
      </c>
      <c r="C129" s="177" t="e">
        <f>Inscription!#REF!</f>
        <v>#REF!</v>
      </c>
      <c r="D129" s="177" t="e">
        <f>Inscription!#REF!</f>
        <v>#REF!</v>
      </c>
      <c r="E129" s="179" t="e">
        <f>Inscription!#REF!</f>
        <v>#REF!</v>
      </c>
      <c r="F129" s="178"/>
    </row>
    <row r="130" spans="1:6" ht="24.75" customHeight="1">
      <c r="A130" s="3" t="e">
        <f>Inscription!#REF!</f>
        <v>#REF!</v>
      </c>
      <c r="B130" s="176" t="e">
        <f>CONCATENATE(Inscription!#REF!,"  ",Inscription!#REF!)</f>
        <v>#REF!</v>
      </c>
      <c r="C130" s="177" t="e">
        <f>Inscription!#REF!</f>
        <v>#REF!</v>
      </c>
      <c r="D130" s="177" t="e">
        <f>Inscription!#REF!</f>
        <v>#REF!</v>
      </c>
      <c r="E130" s="179" t="e">
        <f>Inscription!#REF!</f>
        <v>#REF!</v>
      </c>
      <c r="F130" s="178"/>
    </row>
    <row r="131" spans="1:6" ht="24.75" customHeight="1">
      <c r="A131" s="3" t="e">
        <f>Inscription!#REF!</f>
        <v>#REF!</v>
      </c>
      <c r="B131" s="176" t="e">
        <f>CONCATENATE(Inscription!#REF!,"  ",Inscription!#REF!)</f>
        <v>#REF!</v>
      </c>
      <c r="C131" s="177" t="e">
        <f>Inscription!#REF!</f>
        <v>#REF!</v>
      </c>
      <c r="D131" s="177" t="e">
        <f>Inscription!#REF!</f>
        <v>#REF!</v>
      </c>
      <c r="E131" s="179" t="e">
        <f>Inscription!#REF!</f>
        <v>#REF!</v>
      </c>
      <c r="F131" s="178"/>
    </row>
    <row r="132" spans="1:6" ht="24.75" customHeight="1">
      <c r="A132" s="3" t="e">
        <f>Inscription!#REF!</f>
        <v>#REF!</v>
      </c>
      <c r="B132" s="176" t="e">
        <f>CONCATENATE(Inscription!#REF!,"  ",Inscription!#REF!)</f>
        <v>#REF!</v>
      </c>
      <c r="C132" s="177" t="e">
        <f>Inscription!#REF!</f>
        <v>#REF!</v>
      </c>
      <c r="D132" s="177" t="e">
        <f>Inscription!#REF!</f>
        <v>#REF!</v>
      </c>
      <c r="E132" s="179" t="e">
        <f>Inscription!#REF!</f>
        <v>#REF!</v>
      </c>
      <c r="F132" s="178"/>
    </row>
    <row r="133" spans="1:6" ht="24.75" customHeight="1">
      <c r="A133" s="3" t="e">
        <f>Inscription!#REF!</f>
        <v>#REF!</v>
      </c>
      <c r="B133" s="176" t="e">
        <f>CONCATENATE(Inscription!#REF!,"  ",Inscription!#REF!)</f>
        <v>#REF!</v>
      </c>
      <c r="C133" s="177" t="e">
        <f>Inscription!#REF!</f>
        <v>#REF!</v>
      </c>
      <c r="D133" s="177" t="e">
        <f>Inscription!#REF!</f>
        <v>#REF!</v>
      </c>
      <c r="E133" s="179" t="e">
        <f>Inscription!#REF!</f>
        <v>#REF!</v>
      </c>
      <c r="F133" s="178"/>
    </row>
    <row r="134" spans="1:6" ht="24.75" customHeight="1">
      <c r="A134" s="3" t="e">
        <f>Inscription!#REF!</f>
        <v>#REF!</v>
      </c>
      <c r="B134" s="176" t="e">
        <f>CONCATENATE(Inscription!#REF!,"  ",Inscription!#REF!)</f>
        <v>#REF!</v>
      </c>
      <c r="C134" s="177" t="e">
        <f>Inscription!#REF!</f>
        <v>#REF!</v>
      </c>
      <c r="D134" s="177" t="e">
        <f>Inscription!#REF!</f>
        <v>#REF!</v>
      </c>
      <c r="E134" s="179" t="e">
        <f>Inscription!#REF!</f>
        <v>#REF!</v>
      </c>
      <c r="F134" s="178"/>
    </row>
    <row r="135" spans="1:6" ht="24.75" customHeight="1">
      <c r="A135" s="3" t="e">
        <f>Inscription!#REF!</f>
        <v>#REF!</v>
      </c>
      <c r="B135" s="176" t="e">
        <f>CONCATENATE(Inscription!#REF!,"  ",Inscription!#REF!)</f>
        <v>#REF!</v>
      </c>
      <c r="C135" s="177" t="e">
        <f>Inscription!#REF!</f>
        <v>#REF!</v>
      </c>
      <c r="D135" s="177" t="e">
        <f>Inscription!#REF!</f>
        <v>#REF!</v>
      </c>
      <c r="E135" s="179" t="e">
        <f>Inscription!#REF!</f>
        <v>#REF!</v>
      </c>
      <c r="F135" s="178"/>
    </row>
    <row r="136" spans="1:6" ht="24.75" customHeight="1">
      <c r="A136" s="3" t="e">
        <f>Inscription!#REF!</f>
        <v>#REF!</v>
      </c>
      <c r="B136" s="176" t="e">
        <f>CONCATENATE(Inscription!#REF!,"  ",Inscription!#REF!)</f>
        <v>#REF!</v>
      </c>
      <c r="C136" s="177" t="e">
        <f>Inscription!#REF!</f>
        <v>#REF!</v>
      </c>
      <c r="D136" s="177" t="e">
        <f>Inscription!#REF!</f>
        <v>#REF!</v>
      </c>
      <c r="E136" s="179" t="e">
        <f>Inscription!#REF!</f>
        <v>#REF!</v>
      </c>
      <c r="F136" s="178"/>
    </row>
    <row r="137" spans="1:6" ht="24.75" customHeight="1">
      <c r="A137" s="3" t="e">
        <f>Inscription!#REF!</f>
        <v>#REF!</v>
      </c>
      <c r="B137" s="176" t="e">
        <f>CONCATENATE(Inscription!#REF!,"  ",Inscription!#REF!)</f>
        <v>#REF!</v>
      </c>
      <c r="C137" s="177" t="e">
        <f>Inscription!#REF!</f>
        <v>#REF!</v>
      </c>
      <c r="D137" s="177" t="e">
        <f>Inscription!#REF!</f>
        <v>#REF!</v>
      </c>
      <c r="E137" s="179" t="e">
        <f>Inscription!#REF!</f>
        <v>#REF!</v>
      </c>
      <c r="F137" s="178"/>
    </row>
    <row r="138" spans="1:6" ht="24.75" customHeight="1">
      <c r="A138" s="3" t="e">
        <f>Inscription!#REF!</f>
        <v>#REF!</v>
      </c>
      <c r="B138" s="176" t="e">
        <f>CONCATENATE(Inscription!#REF!,"  ",Inscription!#REF!)</f>
        <v>#REF!</v>
      </c>
      <c r="C138" s="177" t="e">
        <f>Inscription!#REF!</f>
        <v>#REF!</v>
      </c>
      <c r="D138" s="177" t="e">
        <f>Inscription!#REF!</f>
        <v>#REF!</v>
      </c>
      <c r="E138" s="179" t="e">
        <f>Inscription!#REF!</f>
        <v>#REF!</v>
      </c>
      <c r="F138" s="178"/>
    </row>
    <row r="139" spans="1:6" ht="24.75" customHeight="1">
      <c r="A139" s="3" t="e">
        <f>Inscription!#REF!</f>
        <v>#REF!</v>
      </c>
      <c r="B139" s="176" t="e">
        <f>CONCATENATE(Inscription!#REF!,"  ",Inscription!#REF!)</f>
        <v>#REF!</v>
      </c>
      <c r="C139" s="177" t="e">
        <f>Inscription!#REF!</f>
        <v>#REF!</v>
      </c>
      <c r="D139" s="177" t="e">
        <f>Inscription!#REF!</f>
        <v>#REF!</v>
      </c>
      <c r="E139" s="179" t="e">
        <f>Inscription!#REF!</f>
        <v>#REF!</v>
      </c>
      <c r="F139" s="178"/>
    </row>
    <row r="140" spans="1:6" ht="24.75" customHeight="1">
      <c r="A140" s="3" t="e">
        <f>Inscription!#REF!</f>
        <v>#REF!</v>
      </c>
      <c r="B140" s="176" t="e">
        <f>CONCATENATE(Inscription!#REF!,"  ",Inscription!#REF!)</f>
        <v>#REF!</v>
      </c>
      <c r="C140" s="177" t="e">
        <f>Inscription!#REF!</f>
        <v>#REF!</v>
      </c>
      <c r="D140" s="177" t="e">
        <f>Inscription!#REF!</f>
        <v>#REF!</v>
      </c>
      <c r="E140" s="179" t="e">
        <f>Inscription!#REF!</f>
        <v>#REF!</v>
      </c>
      <c r="F140" s="178"/>
    </row>
    <row r="141" spans="1:6" ht="24.75" customHeight="1">
      <c r="A141" s="3" t="e">
        <f>Inscription!#REF!</f>
        <v>#REF!</v>
      </c>
      <c r="B141" s="176" t="e">
        <f>CONCATENATE(Inscription!#REF!,"  ",Inscription!#REF!)</f>
        <v>#REF!</v>
      </c>
      <c r="C141" s="177" t="e">
        <f>Inscription!#REF!</f>
        <v>#REF!</v>
      </c>
      <c r="D141" s="177" t="e">
        <f>Inscription!#REF!</f>
        <v>#REF!</v>
      </c>
      <c r="E141" s="179" t="e">
        <f>Inscription!#REF!</f>
        <v>#REF!</v>
      </c>
      <c r="F141" s="178"/>
    </row>
    <row r="142" spans="1:6" ht="24.75" customHeight="1">
      <c r="A142" s="3" t="e">
        <f>Inscription!#REF!</f>
        <v>#REF!</v>
      </c>
      <c r="B142" s="176" t="e">
        <f>CONCATENATE(Inscription!#REF!,"  ",Inscription!#REF!)</f>
        <v>#REF!</v>
      </c>
      <c r="C142" s="177" t="e">
        <f>Inscription!#REF!</f>
        <v>#REF!</v>
      </c>
      <c r="D142" s="177" t="e">
        <f>Inscription!#REF!</f>
        <v>#REF!</v>
      </c>
      <c r="E142" s="179" t="e">
        <f>Inscription!#REF!</f>
        <v>#REF!</v>
      </c>
      <c r="F142" s="178"/>
    </row>
    <row r="143" spans="1:6" ht="24.75" customHeight="1">
      <c r="A143" s="3" t="e">
        <f>Inscription!#REF!</f>
        <v>#REF!</v>
      </c>
      <c r="B143" s="176" t="e">
        <f>CONCATENATE(Inscription!#REF!,"  ",Inscription!#REF!)</f>
        <v>#REF!</v>
      </c>
      <c r="C143" s="177" t="e">
        <f>Inscription!#REF!</f>
        <v>#REF!</v>
      </c>
      <c r="D143" s="177" t="e">
        <f>Inscription!#REF!</f>
        <v>#REF!</v>
      </c>
      <c r="E143" s="179" t="e">
        <f>Inscription!#REF!</f>
        <v>#REF!</v>
      </c>
      <c r="F143" s="178"/>
    </row>
    <row r="144" spans="1:6" ht="24.75" customHeight="1">
      <c r="A144" s="3" t="e">
        <f>Inscription!#REF!</f>
        <v>#REF!</v>
      </c>
      <c r="B144" s="176" t="e">
        <f>CONCATENATE(Inscription!#REF!,"  ",Inscription!#REF!)</f>
        <v>#REF!</v>
      </c>
      <c r="C144" s="177" t="e">
        <f>Inscription!#REF!</f>
        <v>#REF!</v>
      </c>
      <c r="D144" s="177" t="e">
        <f>Inscription!#REF!</f>
        <v>#REF!</v>
      </c>
      <c r="E144" s="179" t="e">
        <f>Inscription!#REF!</f>
        <v>#REF!</v>
      </c>
      <c r="F144" s="178"/>
    </row>
    <row r="145" spans="1:6" ht="24.75" customHeight="1">
      <c r="A145" s="3" t="e">
        <f>Inscription!#REF!</f>
        <v>#REF!</v>
      </c>
      <c r="B145" s="176" t="e">
        <f>CONCATENATE(Inscription!#REF!,"  ",Inscription!#REF!)</f>
        <v>#REF!</v>
      </c>
      <c r="C145" s="177" t="e">
        <f>Inscription!#REF!</f>
        <v>#REF!</v>
      </c>
      <c r="D145" s="177" t="e">
        <f>Inscription!#REF!</f>
        <v>#REF!</v>
      </c>
      <c r="E145" s="179" t="e">
        <f>Inscription!#REF!</f>
        <v>#REF!</v>
      </c>
      <c r="F145" s="178"/>
    </row>
    <row r="146" spans="1:6" ht="24.75" customHeight="1">
      <c r="A146" s="3" t="e">
        <f>Inscription!#REF!</f>
        <v>#REF!</v>
      </c>
      <c r="B146" s="176" t="e">
        <f>CONCATENATE(Inscription!#REF!,"  ",Inscription!#REF!)</f>
        <v>#REF!</v>
      </c>
      <c r="C146" s="177" t="e">
        <f>Inscription!#REF!</f>
        <v>#REF!</v>
      </c>
      <c r="D146" s="177" t="e">
        <f>Inscription!#REF!</f>
        <v>#REF!</v>
      </c>
      <c r="E146" s="179" t="e">
        <f>Inscription!#REF!</f>
        <v>#REF!</v>
      </c>
      <c r="F146" s="178"/>
    </row>
    <row r="147" spans="1:6" ht="24.75" customHeight="1">
      <c r="A147" s="3" t="e">
        <f>Inscription!#REF!</f>
        <v>#REF!</v>
      </c>
      <c r="B147" s="176" t="e">
        <f>CONCATENATE(Inscription!#REF!,"  ",Inscription!#REF!)</f>
        <v>#REF!</v>
      </c>
      <c r="C147" s="177" t="e">
        <f>Inscription!#REF!</f>
        <v>#REF!</v>
      </c>
      <c r="D147" s="177" t="e">
        <f>Inscription!#REF!</f>
        <v>#REF!</v>
      </c>
      <c r="E147" s="179" t="e">
        <f>Inscription!#REF!</f>
        <v>#REF!</v>
      </c>
      <c r="F147" s="178"/>
    </row>
    <row r="148" spans="1:6" ht="24.75" customHeight="1">
      <c r="A148" s="3" t="e">
        <f>Inscription!#REF!</f>
        <v>#REF!</v>
      </c>
      <c r="B148" s="176" t="e">
        <f>CONCATENATE(Inscription!#REF!,"  ",Inscription!#REF!)</f>
        <v>#REF!</v>
      </c>
      <c r="C148" s="177" t="e">
        <f>Inscription!#REF!</f>
        <v>#REF!</v>
      </c>
      <c r="D148" s="177" t="e">
        <f>Inscription!#REF!</f>
        <v>#REF!</v>
      </c>
      <c r="E148" s="179" t="e">
        <f>Inscription!#REF!</f>
        <v>#REF!</v>
      </c>
      <c r="F148" s="178"/>
    </row>
    <row r="149" spans="1:6" ht="24.75" customHeight="1">
      <c r="A149" s="3" t="e">
        <f>Inscription!#REF!</f>
        <v>#REF!</v>
      </c>
      <c r="B149" s="176" t="e">
        <f>CONCATENATE(Inscription!#REF!,"  ",Inscription!#REF!)</f>
        <v>#REF!</v>
      </c>
      <c r="C149" s="177" t="e">
        <f>Inscription!#REF!</f>
        <v>#REF!</v>
      </c>
      <c r="D149" s="177" t="e">
        <f>Inscription!#REF!</f>
        <v>#REF!</v>
      </c>
      <c r="E149" s="179" t="e">
        <f>Inscription!#REF!</f>
        <v>#REF!</v>
      </c>
      <c r="F149" s="178"/>
    </row>
    <row r="150" spans="1:6" ht="24.75" customHeight="1">
      <c r="A150" s="3" t="e">
        <f>Inscription!#REF!</f>
        <v>#REF!</v>
      </c>
      <c r="B150" s="176" t="e">
        <f>CONCATENATE(Inscription!#REF!,"  ",Inscription!#REF!)</f>
        <v>#REF!</v>
      </c>
      <c r="C150" s="177" t="e">
        <f>Inscription!#REF!</f>
        <v>#REF!</v>
      </c>
      <c r="D150" s="177" t="e">
        <f>Inscription!#REF!</f>
        <v>#REF!</v>
      </c>
      <c r="E150" s="179" t="e">
        <f>Inscription!#REF!</f>
        <v>#REF!</v>
      </c>
      <c r="F150" s="178"/>
    </row>
    <row r="151" spans="1:6" ht="24.75" customHeight="1">
      <c r="A151" s="3" t="e">
        <f>Inscription!#REF!</f>
        <v>#REF!</v>
      </c>
      <c r="B151" s="176" t="e">
        <f>CONCATENATE(Inscription!#REF!,"  ",Inscription!#REF!)</f>
        <v>#REF!</v>
      </c>
      <c r="C151" s="177" t="e">
        <f>Inscription!#REF!</f>
        <v>#REF!</v>
      </c>
      <c r="D151" s="177" t="e">
        <f>Inscription!#REF!</f>
        <v>#REF!</v>
      </c>
      <c r="E151" s="179" t="e">
        <f>Inscription!#REF!</f>
        <v>#REF!</v>
      </c>
      <c r="F151" s="178"/>
    </row>
    <row r="152" spans="1:6" ht="24.75" customHeight="1">
      <c r="A152" s="3" t="e">
        <f>Inscription!#REF!</f>
        <v>#REF!</v>
      </c>
      <c r="B152" s="176" t="e">
        <f>CONCATENATE(Inscription!#REF!,"  ",Inscription!#REF!)</f>
        <v>#REF!</v>
      </c>
      <c r="C152" s="177" t="e">
        <f>Inscription!#REF!</f>
        <v>#REF!</v>
      </c>
      <c r="D152" s="177" t="e">
        <f>Inscription!#REF!</f>
        <v>#REF!</v>
      </c>
      <c r="E152" s="179" t="e">
        <f>Inscription!#REF!</f>
        <v>#REF!</v>
      </c>
      <c r="F152" s="178"/>
    </row>
    <row r="153" spans="1:6" ht="24.75" customHeight="1">
      <c r="A153" s="3" t="e">
        <f>Inscription!#REF!</f>
        <v>#REF!</v>
      </c>
      <c r="B153" s="176" t="e">
        <f>CONCATENATE(Inscription!#REF!,"  ",Inscription!#REF!)</f>
        <v>#REF!</v>
      </c>
      <c r="C153" s="177" t="e">
        <f>Inscription!#REF!</f>
        <v>#REF!</v>
      </c>
      <c r="D153" s="177" t="e">
        <f>Inscription!#REF!</f>
        <v>#REF!</v>
      </c>
      <c r="E153" s="179" t="e">
        <f>Inscription!#REF!</f>
        <v>#REF!</v>
      </c>
      <c r="F153" s="178"/>
    </row>
    <row r="154" spans="1:6" ht="24.75" customHeight="1">
      <c r="A154" s="3" t="e">
        <f>Inscription!#REF!</f>
        <v>#REF!</v>
      </c>
      <c r="B154" s="176" t="e">
        <f>CONCATENATE(Inscription!#REF!,"  ",Inscription!#REF!)</f>
        <v>#REF!</v>
      </c>
      <c r="C154" s="177" t="e">
        <f>Inscription!#REF!</f>
        <v>#REF!</v>
      </c>
      <c r="D154" s="177" t="e">
        <f>Inscription!#REF!</f>
        <v>#REF!</v>
      </c>
      <c r="E154" s="179" t="e">
        <f>Inscription!#REF!</f>
        <v>#REF!</v>
      </c>
      <c r="F154" s="178"/>
    </row>
    <row r="155" spans="1:6" ht="24.75" customHeight="1">
      <c r="A155" s="3" t="e">
        <f>Inscription!#REF!</f>
        <v>#REF!</v>
      </c>
      <c r="B155" s="176" t="e">
        <f>CONCATENATE(Inscription!#REF!,"  ",Inscription!#REF!)</f>
        <v>#REF!</v>
      </c>
      <c r="C155" s="177" t="e">
        <f>Inscription!#REF!</f>
        <v>#REF!</v>
      </c>
      <c r="D155" s="177" t="e">
        <f>Inscription!#REF!</f>
        <v>#REF!</v>
      </c>
      <c r="E155" s="179" t="e">
        <f>Inscription!#REF!</f>
        <v>#REF!</v>
      </c>
      <c r="F155" s="178"/>
    </row>
    <row r="156" spans="1:6" ht="24.75" customHeight="1">
      <c r="A156" s="3" t="e">
        <f>Inscription!#REF!</f>
        <v>#REF!</v>
      </c>
      <c r="B156" s="176" t="e">
        <f>CONCATENATE(Inscription!#REF!,"  ",Inscription!#REF!)</f>
        <v>#REF!</v>
      </c>
      <c r="C156" s="177" t="e">
        <f>Inscription!#REF!</f>
        <v>#REF!</v>
      </c>
      <c r="D156" s="177" t="e">
        <f>Inscription!#REF!</f>
        <v>#REF!</v>
      </c>
      <c r="E156" s="179" t="e">
        <f>Inscription!#REF!</f>
        <v>#REF!</v>
      </c>
      <c r="F156" s="178"/>
    </row>
    <row r="157" spans="1:6" ht="24.75" customHeight="1">
      <c r="A157" s="3" t="e">
        <f>Inscription!#REF!</f>
        <v>#REF!</v>
      </c>
      <c r="B157" s="176" t="e">
        <f>CONCATENATE(Inscription!#REF!,"  ",Inscription!#REF!)</f>
        <v>#REF!</v>
      </c>
      <c r="C157" s="177" t="e">
        <f>Inscription!#REF!</f>
        <v>#REF!</v>
      </c>
      <c r="D157" s="177" t="e">
        <f>Inscription!#REF!</f>
        <v>#REF!</v>
      </c>
      <c r="E157" s="179" t="e">
        <f>Inscription!#REF!</f>
        <v>#REF!</v>
      </c>
      <c r="F157" s="178"/>
    </row>
    <row r="158" spans="1:6" ht="24.75" customHeight="1">
      <c r="A158" s="3" t="e">
        <f>Inscription!#REF!</f>
        <v>#REF!</v>
      </c>
      <c r="B158" s="176" t="e">
        <f>CONCATENATE(Inscription!#REF!,"  ",Inscription!#REF!)</f>
        <v>#REF!</v>
      </c>
      <c r="C158" s="177" t="e">
        <f>Inscription!#REF!</f>
        <v>#REF!</v>
      </c>
      <c r="D158" s="177" t="e">
        <f>Inscription!#REF!</f>
        <v>#REF!</v>
      </c>
      <c r="E158" s="179" t="e">
        <f>Inscription!#REF!</f>
        <v>#REF!</v>
      </c>
      <c r="F158" s="178"/>
    </row>
    <row r="159" spans="1:6" ht="24.75" customHeight="1">
      <c r="A159" s="3" t="e">
        <f>Inscription!#REF!</f>
        <v>#REF!</v>
      </c>
      <c r="B159" s="176" t="e">
        <f>CONCATENATE(Inscription!#REF!,"  ",Inscription!#REF!)</f>
        <v>#REF!</v>
      </c>
      <c r="C159" s="177" t="e">
        <f>Inscription!#REF!</f>
        <v>#REF!</v>
      </c>
      <c r="D159" s="177" t="e">
        <f>Inscription!#REF!</f>
        <v>#REF!</v>
      </c>
      <c r="E159" s="179" t="e">
        <f>Inscription!#REF!</f>
        <v>#REF!</v>
      </c>
      <c r="F159" s="178"/>
    </row>
    <row r="160" spans="1:6" ht="24.75" customHeight="1">
      <c r="A160" s="3" t="e">
        <f>Inscription!#REF!</f>
        <v>#REF!</v>
      </c>
      <c r="B160" s="176" t="e">
        <f>CONCATENATE(Inscription!#REF!,"  ",Inscription!#REF!)</f>
        <v>#REF!</v>
      </c>
      <c r="C160" s="177" t="e">
        <f>Inscription!#REF!</f>
        <v>#REF!</v>
      </c>
      <c r="D160" s="177" t="e">
        <f>Inscription!#REF!</f>
        <v>#REF!</v>
      </c>
      <c r="E160" s="179" t="e">
        <f>Inscription!#REF!</f>
        <v>#REF!</v>
      </c>
      <c r="F160" s="178"/>
    </row>
    <row r="161" spans="1:6" ht="24.75" customHeight="1">
      <c r="A161" s="3" t="e">
        <f>Inscription!#REF!</f>
        <v>#REF!</v>
      </c>
      <c r="B161" s="176" t="e">
        <f>CONCATENATE(Inscription!#REF!,"  ",Inscription!#REF!)</f>
        <v>#REF!</v>
      </c>
      <c r="C161" s="177" t="e">
        <f>Inscription!#REF!</f>
        <v>#REF!</v>
      </c>
      <c r="D161" s="177" t="e">
        <f>Inscription!#REF!</f>
        <v>#REF!</v>
      </c>
      <c r="E161" s="179" t="e">
        <f>Inscription!#REF!</f>
        <v>#REF!</v>
      </c>
      <c r="F161" s="178"/>
    </row>
    <row r="162" spans="1:6" ht="24.75" customHeight="1">
      <c r="A162" s="3" t="e">
        <f>Inscription!#REF!</f>
        <v>#REF!</v>
      </c>
      <c r="B162" s="176" t="e">
        <f>CONCATENATE(Inscription!#REF!,"  ",Inscription!#REF!)</f>
        <v>#REF!</v>
      </c>
      <c r="C162" s="177" t="e">
        <f>Inscription!#REF!</f>
        <v>#REF!</v>
      </c>
      <c r="D162" s="177" t="e">
        <f>Inscription!#REF!</f>
        <v>#REF!</v>
      </c>
      <c r="E162" s="179" t="e">
        <f>Inscription!#REF!</f>
        <v>#REF!</v>
      </c>
      <c r="F162" s="178"/>
    </row>
    <row r="163" spans="1:6" ht="24.75" customHeight="1">
      <c r="A163" s="3" t="e">
        <f>Inscription!#REF!</f>
        <v>#REF!</v>
      </c>
      <c r="B163" s="176" t="e">
        <f>CONCATENATE(Inscription!#REF!,"  ",Inscription!#REF!)</f>
        <v>#REF!</v>
      </c>
      <c r="C163" s="177" t="e">
        <f>Inscription!#REF!</f>
        <v>#REF!</v>
      </c>
      <c r="D163" s="177" t="e">
        <f>Inscription!#REF!</f>
        <v>#REF!</v>
      </c>
      <c r="E163" s="179" t="e">
        <f>Inscription!#REF!</f>
        <v>#REF!</v>
      </c>
      <c r="F163" s="178"/>
    </row>
    <row r="164" spans="1:6" ht="24.75" customHeight="1">
      <c r="A164" s="3" t="e">
        <f>Inscription!#REF!</f>
        <v>#REF!</v>
      </c>
      <c r="B164" s="176" t="e">
        <f>CONCATENATE(Inscription!#REF!,"  ",Inscription!#REF!)</f>
        <v>#REF!</v>
      </c>
      <c r="C164" s="177" t="e">
        <f>Inscription!#REF!</f>
        <v>#REF!</v>
      </c>
      <c r="D164" s="177" t="e">
        <f>Inscription!#REF!</f>
        <v>#REF!</v>
      </c>
      <c r="E164" s="179" t="e">
        <f>Inscription!#REF!</f>
        <v>#REF!</v>
      </c>
      <c r="F164" s="178"/>
    </row>
    <row r="165" spans="1:6" ht="24.75" customHeight="1">
      <c r="A165" s="3" t="e">
        <f>Inscription!#REF!</f>
        <v>#REF!</v>
      </c>
      <c r="B165" s="176" t="e">
        <f>CONCATENATE(Inscription!#REF!,"  ",Inscription!#REF!)</f>
        <v>#REF!</v>
      </c>
      <c r="C165" s="177" t="e">
        <f>Inscription!#REF!</f>
        <v>#REF!</v>
      </c>
      <c r="D165" s="177" t="e">
        <f>Inscription!#REF!</f>
        <v>#REF!</v>
      </c>
      <c r="E165" s="179" t="e">
        <f>Inscription!#REF!</f>
        <v>#REF!</v>
      </c>
      <c r="F165" s="178"/>
    </row>
    <row r="166" spans="1:6" ht="24.75" customHeight="1">
      <c r="A166" s="3" t="e">
        <f>Inscription!#REF!</f>
        <v>#REF!</v>
      </c>
      <c r="B166" s="176" t="e">
        <f>CONCATENATE(Inscription!#REF!,"  ",Inscription!#REF!)</f>
        <v>#REF!</v>
      </c>
      <c r="C166" s="177" t="e">
        <f>Inscription!#REF!</f>
        <v>#REF!</v>
      </c>
      <c r="D166" s="177" t="e">
        <f>Inscription!#REF!</f>
        <v>#REF!</v>
      </c>
      <c r="E166" s="179" t="e">
        <f>Inscription!#REF!</f>
        <v>#REF!</v>
      </c>
      <c r="F166" s="178"/>
    </row>
    <row r="167" spans="1:6" ht="24.75" customHeight="1">
      <c r="A167" s="3" t="e">
        <f>Inscription!#REF!</f>
        <v>#REF!</v>
      </c>
      <c r="B167" s="176" t="e">
        <f>CONCATENATE(Inscription!#REF!,"  ",Inscription!#REF!)</f>
        <v>#REF!</v>
      </c>
      <c r="C167" s="177" t="e">
        <f>Inscription!#REF!</f>
        <v>#REF!</v>
      </c>
      <c r="D167" s="177" t="e">
        <f>Inscription!#REF!</f>
        <v>#REF!</v>
      </c>
      <c r="E167" s="179" t="e">
        <f>Inscription!#REF!</f>
        <v>#REF!</v>
      </c>
      <c r="F167" s="178"/>
    </row>
    <row r="168" spans="1:6" ht="24.75" customHeight="1">
      <c r="A168" s="3" t="e">
        <f>Inscription!#REF!</f>
        <v>#REF!</v>
      </c>
      <c r="B168" s="176" t="e">
        <f>CONCATENATE(Inscription!#REF!,"  ",Inscription!#REF!)</f>
        <v>#REF!</v>
      </c>
      <c r="C168" s="177" t="e">
        <f>Inscription!#REF!</f>
        <v>#REF!</v>
      </c>
      <c r="D168" s="177" t="e">
        <f>Inscription!#REF!</f>
        <v>#REF!</v>
      </c>
      <c r="E168" s="179" t="e">
        <f>Inscription!#REF!</f>
        <v>#REF!</v>
      </c>
      <c r="F168" s="178"/>
    </row>
    <row r="169" spans="1:6" ht="24.75" customHeight="1">
      <c r="A169" s="3" t="e">
        <f>Inscription!#REF!</f>
        <v>#REF!</v>
      </c>
      <c r="B169" s="176" t="e">
        <f>CONCATENATE(Inscription!#REF!,"  ",Inscription!#REF!)</f>
        <v>#REF!</v>
      </c>
      <c r="C169" s="177" t="e">
        <f>Inscription!#REF!</f>
        <v>#REF!</v>
      </c>
      <c r="D169" s="177" t="e">
        <f>Inscription!#REF!</f>
        <v>#REF!</v>
      </c>
      <c r="E169" s="179" t="e">
        <f>Inscription!#REF!</f>
        <v>#REF!</v>
      </c>
      <c r="F169" s="178"/>
    </row>
    <row r="170" spans="1:6" ht="24.75" customHeight="1">
      <c r="A170" s="3" t="e">
        <f>Inscription!#REF!</f>
        <v>#REF!</v>
      </c>
      <c r="B170" s="176" t="e">
        <f>CONCATENATE(Inscription!#REF!,"  ",Inscription!#REF!)</f>
        <v>#REF!</v>
      </c>
      <c r="C170" s="177" t="e">
        <f>Inscription!#REF!</f>
        <v>#REF!</v>
      </c>
      <c r="D170" s="177" t="e">
        <f>Inscription!#REF!</f>
        <v>#REF!</v>
      </c>
      <c r="E170" s="179" t="e">
        <f>Inscription!#REF!</f>
        <v>#REF!</v>
      </c>
      <c r="F170" s="178"/>
    </row>
    <row r="171" spans="1:6" ht="24.75" customHeight="1">
      <c r="A171" s="3" t="e">
        <f>Inscription!#REF!</f>
        <v>#REF!</v>
      </c>
      <c r="B171" s="176" t="e">
        <f>CONCATENATE(Inscription!#REF!,"  ",Inscription!#REF!)</f>
        <v>#REF!</v>
      </c>
      <c r="C171" s="177" t="e">
        <f>Inscription!#REF!</f>
        <v>#REF!</v>
      </c>
      <c r="D171" s="177" t="e">
        <f>Inscription!#REF!</f>
        <v>#REF!</v>
      </c>
      <c r="E171" s="179" t="e">
        <f>Inscription!#REF!</f>
        <v>#REF!</v>
      </c>
      <c r="F171" s="178"/>
    </row>
    <row r="172" spans="1:6" ht="24.75" customHeight="1">
      <c r="A172" s="3" t="e">
        <f>Inscription!#REF!</f>
        <v>#REF!</v>
      </c>
      <c r="B172" s="176" t="e">
        <f>CONCATENATE(Inscription!#REF!,"  ",Inscription!#REF!)</f>
        <v>#REF!</v>
      </c>
      <c r="C172" s="177" t="e">
        <f>Inscription!#REF!</f>
        <v>#REF!</v>
      </c>
      <c r="D172" s="177" t="e">
        <f>Inscription!#REF!</f>
        <v>#REF!</v>
      </c>
      <c r="E172" s="179" t="e">
        <f>Inscription!#REF!</f>
        <v>#REF!</v>
      </c>
      <c r="F172" s="178"/>
    </row>
    <row r="173" spans="1:6" ht="24.75" customHeight="1">
      <c r="A173" s="3" t="e">
        <f>Inscription!#REF!</f>
        <v>#REF!</v>
      </c>
      <c r="B173" s="176" t="e">
        <f>CONCATENATE(Inscription!#REF!,"  ",Inscription!#REF!)</f>
        <v>#REF!</v>
      </c>
      <c r="C173" s="177" t="e">
        <f>Inscription!#REF!</f>
        <v>#REF!</v>
      </c>
      <c r="D173" s="177" t="e">
        <f>Inscription!#REF!</f>
        <v>#REF!</v>
      </c>
      <c r="E173" s="179" t="e">
        <f>Inscription!#REF!</f>
        <v>#REF!</v>
      </c>
      <c r="F173" s="178"/>
    </row>
    <row r="174" spans="1:6" ht="24.75" customHeight="1">
      <c r="A174" s="3" t="e">
        <f>Inscription!#REF!</f>
        <v>#REF!</v>
      </c>
      <c r="B174" s="176" t="e">
        <f>CONCATENATE(Inscription!#REF!,"  ",Inscription!#REF!)</f>
        <v>#REF!</v>
      </c>
      <c r="C174" s="177" t="e">
        <f>Inscription!#REF!</f>
        <v>#REF!</v>
      </c>
      <c r="D174" s="177" t="e">
        <f>Inscription!#REF!</f>
        <v>#REF!</v>
      </c>
      <c r="E174" s="179" t="e">
        <f>Inscription!#REF!</f>
        <v>#REF!</v>
      </c>
      <c r="F174" s="178"/>
    </row>
    <row r="175" spans="1:6" ht="24.75" customHeight="1">
      <c r="A175" s="3" t="e">
        <f>Inscription!#REF!</f>
        <v>#REF!</v>
      </c>
      <c r="B175" s="176" t="e">
        <f>CONCATENATE(Inscription!#REF!,"  ",Inscription!#REF!)</f>
        <v>#REF!</v>
      </c>
      <c r="C175" s="177" t="e">
        <f>Inscription!#REF!</f>
        <v>#REF!</v>
      </c>
      <c r="D175" s="177" t="e">
        <f>Inscription!#REF!</f>
        <v>#REF!</v>
      </c>
      <c r="E175" s="179" t="e">
        <f>Inscription!#REF!</f>
        <v>#REF!</v>
      </c>
      <c r="F175" s="178"/>
    </row>
    <row r="176" spans="1:6" ht="24.75" customHeight="1">
      <c r="A176" s="3" t="e">
        <f>Inscription!#REF!</f>
        <v>#REF!</v>
      </c>
      <c r="B176" s="176" t="e">
        <f>CONCATENATE(Inscription!#REF!,"  ",Inscription!#REF!)</f>
        <v>#REF!</v>
      </c>
      <c r="C176" s="177" t="e">
        <f>Inscription!#REF!</f>
        <v>#REF!</v>
      </c>
      <c r="D176" s="177" t="e">
        <f>Inscription!#REF!</f>
        <v>#REF!</v>
      </c>
      <c r="E176" s="179" t="e">
        <f>Inscription!#REF!</f>
        <v>#REF!</v>
      </c>
      <c r="F176" s="178"/>
    </row>
    <row r="177" spans="1:6" ht="24.75" customHeight="1">
      <c r="A177" s="3" t="e">
        <f>Inscription!#REF!</f>
        <v>#REF!</v>
      </c>
      <c r="B177" s="176" t="e">
        <f>CONCATENATE(Inscription!#REF!,"  ",Inscription!#REF!)</f>
        <v>#REF!</v>
      </c>
      <c r="C177" s="177" t="e">
        <f>Inscription!#REF!</f>
        <v>#REF!</v>
      </c>
      <c r="D177" s="177" t="e">
        <f>Inscription!#REF!</f>
        <v>#REF!</v>
      </c>
      <c r="E177" s="179" t="e">
        <f>Inscription!#REF!</f>
        <v>#REF!</v>
      </c>
      <c r="F177" s="178"/>
    </row>
    <row r="178" spans="1:6" ht="24.75" customHeight="1">
      <c r="A178" s="3" t="e">
        <f>Inscription!#REF!</f>
        <v>#REF!</v>
      </c>
      <c r="B178" s="176" t="e">
        <f>CONCATENATE(Inscription!#REF!,"  ",Inscription!#REF!)</f>
        <v>#REF!</v>
      </c>
      <c r="C178" s="177" t="e">
        <f>Inscription!#REF!</f>
        <v>#REF!</v>
      </c>
      <c r="D178" s="177" t="e">
        <f>Inscription!#REF!</f>
        <v>#REF!</v>
      </c>
      <c r="E178" s="179" t="e">
        <f>Inscription!#REF!</f>
        <v>#REF!</v>
      </c>
      <c r="F178" s="178"/>
    </row>
    <row r="179" spans="1:6" ht="24.75" customHeight="1">
      <c r="A179" s="3" t="e">
        <f>Inscription!#REF!</f>
        <v>#REF!</v>
      </c>
      <c r="B179" s="176" t="e">
        <f>CONCATENATE(Inscription!#REF!,"  ",Inscription!#REF!)</f>
        <v>#REF!</v>
      </c>
      <c r="C179" s="177" t="e">
        <f>Inscription!#REF!</f>
        <v>#REF!</v>
      </c>
      <c r="D179" s="177" t="e">
        <f>Inscription!#REF!</f>
        <v>#REF!</v>
      </c>
      <c r="E179" s="179" t="e">
        <f>Inscription!#REF!</f>
        <v>#REF!</v>
      </c>
      <c r="F179" s="178"/>
    </row>
    <row r="180" spans="1:6" ht="24.75" customHeight="1">
      <c r="A180" s="3" t="e">
        <f>Inscription!#REF!</f>
        <v>#REF!</v>
      </c>
      <c r="B180" s="176" t="e">
        <f>CONCATENATE(Inscription!#REF!,"  ",Inscription!#REF!)</f>
        <v>#REF!</v>
      </c>
      <c r="C180" s="177" t="e">
        <f>Inscription!#REF!</f>
        <v>#REF!</v>
      </c>
      <c r="D180" s="177" t="e">
        <f>Inscription!#REF!</f>
        <v>#REF!</v>
      </c>
      <c r="E180" s="179" t="e">
        <f>Inscription!#REF!</f>
        <v>#REF!</v>
      </c>
      <c r="F180" s="178"/>
    </row>
    <row r="181" spans="1:6" ht="24.75" customHeight="1">
      <c r="A181" s="3" t="e">
        <f>Inscription!#REF!</f>
        <v>#REF!</v>
      </c>
      <c r="B181" s="176" t="e">
        <f>CONCATENATE(Inscription!#REF!,"  ",Inscription!#REF!)</f>
        <v>#REF!</v>
      </c>
      <c r="C181" s="177" t="e">
        <f>Inscription!#REF!</f>
        <v>#REF!</v>
      </c>
      <c r="D181" s="177" t="e">
        <f>Inscription!#REF!</f>
        <v>#REF!</v>
      </c>
      <c r="E181" s="179" t="e">
        <f>Inscription!#REF!</f>
        <v>#REF!</v>
      </c>
      <c r="F181" s="178"/>
    </row>
    <row r="182" spans="1:6" ht="24.75" customHeight="1">
      <c r="A182" s="3" t="e">
        <f>Inscription!#REF!</f>
        <v>#REF!</v>
      </c>
      <c r="B182" s="176" t="e">
        <f>CONCATENATE(Inscription!#REF!,"  ",Inscription!#REF!)</f>
        <v>#REF!</v>
      </c>
      <c r="C182" s="177" t="e">
        <f>Inscription!#REF!</f>
        <v>#REF!</v>
      </c>
      <c r="D182" s="177" t="e">
        <f>Inscription!#REF!</f>
        <v>#REF!</v>
      </c>
      <c r="E182" s="179" t="e">
        <f>Inscription!#REF!</f>
        <v>#REF!</v>
      </c>
      <c r="F182" s="178"/>
    </row>
    <row r="183" spans="1:6" ht="24.75" customHeight="1">
      <c r="A183" s="3" t="e">
        <f>Inscription!#REF!</f>
        <v>#REF!</v>
      </c>
      <c r="B183" s="176" t="e">
        <f>CONCATENATE(Inscription!#REF!,"  ",Inscription!#REF!)</f>
        <v>#REF!</v>
      </c>
      <c r="C183" s="177" t="e">
        <f>Inscription!#REF!</f>
        <v>#REF!</v>
      </c>
      <c r="D183" s="177" t="e">
        <f>Inscription!#REF!</f>
        <v>#REF!</v>
      </c>
      <c r="E183" s="179" t="e">
        <f>Inscription!#REF!</f>
        <v>#REF!</v>
      </c>
      <c r="F183" s="178"/>
    </row>
    <row r="184" spans="1:6" ht="24.75" customHeight="1">
      <c r="A184" s="3" t="e">
        <f>Inscription!#REF!</f>
        <v>#REF!</v>
      </c>
      <c r="B184" s="176" t="e">
        <f>CONCATENATE(Inscription!#REF!,"  ",Inscription!#REF!)</f>
        <v>#REF!</v>
      </c>
      <c r="C184" s="177" t="e">
        <f>Inscription!#REF!</f>
        <v>#REF!</v>
      </c>
      <c r="D184" s="177" t="e">
        <f>Inscription!#REF!</f>
        <v>#REF!</v>
      </c>
      <c r="E184" s="179" t="e">
        <f>Inscription!#REF!</f>
        <v>#REF!</v>
      </c>
      <c r="F184" s="178"/>
    </row>
    <row r="185" spans="1:6" ht="24.75" customHeight="1">
      <c r="A185" s="3" t="e">
        <f>Inscription!#REF!</f>
        <v>#REF!</v>
      </c>
      <c r="B185" s="176" t="e">
        <f>CONCATENATE(Inscription!#REF!,"  ",Inscription!#REF!)</f>
        <v>#REF!</v>
      </c>
      <c r="C185" s="177" t="e">
        <f>Inscription!#REF!</f>
        <v>#REF!</v>
      </c>
      <c r="D185" s="177" t="e">
        <f>Inscription!#REF!</f>
        <v>#REF!</v>
      </c>
      <c r="E185" s="179" t="e">
        <f>Inscription!#REF!</f>
        <v>#REF!</v>
      </c>
      <c r="F185" s="178"/>
    </row>
    <row r="186" spans="1:6" ht="24.75" customHeight="1">
      <c r="A186" s="3" t="e">
        <f>Inscription!#REF!</f>
        <v>#REF!</v>
      </c>
      <c r="B186" s="176" t="e">
        <f>CONCATENATE(Inscription!#REF!,"  ",Inscription!#REF!)</f>
        <v>#REF!</v>
      </c>
      <c r="C186" s="177" t="e">
        <f>Inscription!#REF!</f>
        <v>#REF!</v>
      </c>
      <c r="D186" s="177" t="e">
        <f>Inscription!#REF!</f>
        <v>#REF!</v>
      </c>
      <c r="E186" s="179" t="e">
        <f>Inscription!#REF!</f>
        <v>#REF!</v>
      </c>
      <c r="F186" s="178"/>
    </row>
    <row r="187" spans="1:6" ht="24.75" customHeight="1">
      <c r="A187" s="3" t="e">
        <f>Inscription!#REF!</f>
        <v>#REF!</v>
      </c>
      <c r="B187" s="176" t="e">
        <f>CONCATENATE(Inscription!#REF!,"  ",Inscription!#REF!)</f>
        <v>#REF!</v>
      </c>
      <c r="C187" s="177" t="e">
        <f>Inscription!#REF!</f>
        <v>#REF!</v>
      </c>
      <c r="D187" s="177" t="e">
        <f>Inscription!#REF!</f>
        <v>#REF!</v>
      </c>
      <c r="E187" s="179" t="e">
        <f>Inscription!#REF!</f>
        <v>#REF!</v>
      </c>
      <c r="F187" s="178"/>
    </row>
    <row r="188" spans="1:6" ht="24.75" customHeight="1">
      <c r="A188" s="3" t="e">
        <f>Inscription!#REF!</f>
        <v>#REF!</v>
      </c>
      <c r="B188" s="176" t="e">
        <f>CONCATENATE(Inscription!#REF!,"  ",Inscription!#REF!)</f>
        <v>#REF!</v>
      </c>
      <c r="C188" s="177" t="e">
        <f>Inscription!#REF!</f>
        <v>#REF!</v>
      </c>
      <c r="D188" s="177" t="e">
        <f>Inscription!#REF!</f>
        <v>#REF!</v>
      </c>
      <c r="E188" s="179" t="e">
        <f>Inscription!#REF!</f>
        <v>#REF!</v>
      </c>
      <c r="F188" s="178"/>
    </row>
    <row r="189" spans="1:6" ht="24.75" customHeight="1">
      <c r="A189" s="3" t="e">
        <f>Inscription!#REF!</f>
        <v>#REF!</v>
      </c>
      <c r="B189" s="176" t="e">
        <f>CONCATENATE(Inscription!#REF!,"  ",Inscription!#REF!)</f>
        <v>#REF!</v>
      </c>
      <c r="C189" s="177" t="e">
        <f>Inscription!#REF!</f>
        <v>#REF!</v>
      </c>
      <c r="D189" s="177" t="e">
        <f>Inscription!#REF!</f>
        <v>#REF!</v>
      </c>
      <c r="E189" s="179" t="e">
        <f>Inscription!#REF!</f>
        <v>#REF!</v>
      </c>
      <c r="F189" s="178"/>
    </row>
    <row r="190" spans="1:6" ht="24.75" customHeight="1">
      <c r="A190" s="3" t="e">
        <f>Inscription!#REF!</f>
        <v>#REF!</v>
      </c>
      <c r="B190" s="176" t="e">
        <f>CONCATENATE(Inscription!#REF!,"  ",Inscription!#REF!)</f>
        <v>#REF!</v>
      </c>
      <c r="C190" s="177" t="e">
        <f>Inscription!#REF!</f>
        <v>#REF!</v>
      </c>
      <c r="D190" s="177" t="e">
        <f>Inscription!#REF!</f>
        <v>#REF!</v>
      </c>
      <c r="E190" s="179" t="e">
        <f>Inscription!#REF!</f>
        <v>#REF!</v>
      </c>
      <c r="F190" s="178"/>
    </row>
    <row r="191" spans="1:6" ht="24.75" customHeight="1">
      <c r="A191" s="3" t="e">
        <f>Inscription!#REF!</f>
        <v>#REF!</v>
      </c>
      <c r="B191" s="176" t="e">
        <f>CONCATENATE(Inscription!#REF!,"  ",Inscription!#REF!)</f>
        <v>#REF!</v>
      </c>
      <c r="C191" s="177" t="e">
        <f>Inscription!#REF!</f>
        <v>#REF!</v>
      </c>
      <c r="D191" s="177" t="e">
        <f>Inscription!#REF!</f>
        <v>#REF!</v>
      </c>
      <c r="E191" s="179" t="e">
        <f>Inscription!#REF!</f>
        <v>#REF!</v>
      </c>
      <c r="F191" s="178"/>
    </row>
    <row r="192" spans="1:6" ht="24.75" customHeight="1">
      <c r="A192" s="3" t="e">
        <f>Inscription!#REF!</f>
        <v>#REF!</v>
      </c>
      <c r="B192" s="176" t="e">
        <f>CONCATENATE(Inscription!#REF!,"  ",Inscription!#REF!)</f>
        <v>#REF!</v>
      </c>
      <c r="C192" s="177" t="e">
        <f>Inscription!#REF!</f>
        <v>#REF!</v>
      </c>
      <c r="D192" s="177" t="e">
        <f>Inscription!#REF!</f>
        <v>#REF!</v>
      </c>
      <c r="E192" s="179" t="e">
        <f>Inscription!#REF!</f>
        <v>#REF!</v>
      </c>
      <c r="F192" s="178"/>
    </row>
    <row r="193" spans="1:6" ht="24.75" customHeight="1">
      <c r="A193" s="3" t="e">
        <f>Inscription!#REF!</f>
        <v>#REF!</v>
      </c>
      <c r="B193" s="176" t="e">
        <f>CONCATENATE(Inscription!#REF!,"  ",Inscription!#REF!)</f>
        <v>#REF!</v>
      </c>
      <c r="C193" s="177" t="e">
        <f>Inscription!#REF!</f>
        <v>#REF!</v>
      </c>
      <c r="D193" s="177" t="e">
        <f>Inscription!#REF!</f>
        <v>#REF!</v>
      </c>
      <c r="E193" s="179" t="e">
        <f>Inscription!#REF!</f>
        <v>#REF!</v>
      </c>
      <c r="F193" s="178"/>
    </row>
    <row r="194" spans="1:6" ht="24.75" customHeight="1">
      <c r="A194" s="3" t="e">
        <f>Inscription!#REF!</f>
        <v>#REF!</v>
      </c>
      <c r="B194" s="176" t="e">
        <f>CONCATENATE(Inscription!#REF!,"  ",Inscription!#REF!)</f>
        <v>#REF!</v>
      </c>
      <c r="C194" s="177" t="e">
        <f>Inscription!#REF!</f>
        <v>#REF!</v>
      </c>
      <c r="D194" s="177" t="e">
        <f>Inscription!#REF!</f>
        <v>#REF!</v>
      </c>
      <c r="E194" s="179" t="e">
        <f>Inscription!#REF!</f>
        <v>#REF!</v>
      </c>
      <c r="F194" s="178"/>
    </row>
    <row r="195" spans="1:6" ht="24.75" customHeight="1">
      <c r="A195" s="3" t="e">
        <f>Inscription!#REF!</f>
        <v>#REF!</v>
      </c>
      <c r="B195" s="176" t="e">
        <f>CONCATENATE(Inscription!#REF!,"  ",Inscription!#REF!)</f>
        <v>#REF!</v>
      </c>
      <c r="C195" s="177" t="e">
        <f>Inscription!#REF!</f>
        <v>#REF!</v>
      </c>
      <c r="D195" s="177" t="e">
        <f>Inscription!#REF!</f>
        <v>#REF!</v>
      </c>
      <c r="E195" s="179" t="e">
        <f>Inscription!#REF!</f>
        <v>#REF!</v>
      </c>
      <c r="F195" s="178"/>
    </row>
    <row r="196" spans="1:6" ht="24.75" customHeight="1">
      <c r="A196" s="3" t="e">
        <f>Inscription!#REF!</f>
        <v>#REF!</v>
      </c>
      <c r="B196" s="176" t="e">
        <f>CONCATENATE(Inscription!#REF!,"  ",Inscription!#REF!)</f>
        <v>#REF!</v>
      </c>
      <c r="C196" s="177" t="e">
        <f>Inscription!#REF!</f>
        <v>#REF!</v>
      </c>
      <c r="D196" s="177" t="e">
        <f>Inscription!#REF!</f>
        <v>#REF!</v>
      </c>
      <c r="E196" s="179" t="e">
        <f>Inscription!#REF!</f>
        <v>#REF!</v>
      </c>
      <c r="F196" s="178"/>
    </row>
    <row r="197" spans="1:6" ht="24.75" customHeight="1">
      <c r="A197" s="3" t="e">
        <f>Inscription!#REF!</f>
        <v>#REF!</v>
      </c>
      <c r="B197" s="176" t="e">
        <f>CONCATENATE(Inscription!#REF!,"  ",Inscription!#REF!)</f>
        <v>#REF!</v>
      </c>
      <c r="C197" s="177" t="e">
        <f>Inscription!#REF!</f>
        <v>#REF!</v>
      </c>
      <c r="D197" s="177" t="e">
        <f>Inscription!#REF!</f>
        <v>#REF!</v>
      </c>
      <c r="E197" s="179" t="e">
        <f>Inscription!#REF!</f>
        <v>#REF!</v>
      </c>
      <c r="F197" s="178"/>
    </row>
    <row r="198" spans="1:6" ht="24.75" customHeight="1">
      <c r="A198" s="3" t="e">
        <f>Inscription!#REF!</f>
        <v>#REF!</v>
      </c>
      <c r="B198" s="176" t="e">
        <f>CONCATENATE(Inscription!#REF!,"  ",Inscription!#REF!)</f>
        <v>#REF!</v>
      </c>
      <c r="C198" s="177" t="e">
        <f>Inscription!#REF!</f>
        <v>#REF!</v>
      </c>
      <c r="D198" s="177" t="e">
        <f>Inscription!#REF!</f>
        <v>#REF!</v>
      </c>
      <c r="E198" s="179" t="e">
        <f>Inscription!#REF!</f>
        <v>#REF!</v>
      </c>
      <c r="F198" s="178"/>
    </row>
    <row r="199" spans="1:6" ht="24.75" customHeight="1">
      <c r="A199" s="3" t="e">
        <f>Inscription!#REF!</f>
        <v>#REF!</v>
      </c>
      <c r="B199" s="176" t="e">
        <f>CONCATENATE(Inscription!#REF!,"  ",Inscription!#REF!)</f>
        <v>#REF!</v>
      </c>
      <c r="C199" s="177" t="e">
        <f>Inscription!#REF!</f>
        <v>#REF!</v>
      </c>
      <c r="D199" s="177" t="e">
        <f>Inscription!#REF!</f>
        <v>#REF!</v>
      </c>
      <c r="E199" s="179" t="e">
        <f>Inscription!#REF!</f>
        <v>#REF!</v>
      </c>
      <c r="F199" s="178"/>
    </row>
    <row r="200" spans="1:6" ht="24.75" customHeight="1">
      <c r="A200" s="3" t="e">
        <f>Inscription!#REF!</f>
        <v>#REF!</v>
      </c>
      <c r="B200" s="176" t="e">
        <f>CONCATENATE(Inscription!#REF!,"  ",Inscription!#REF!)</f>
        <v>#REF!</v>
      </c>
      <c r="C200" s="177" t="e">
        <f>Inscription!#REF!</f>
        <v>#REF!</v>
      </c>
      <c r="D200" s="177" t="e">
        <f>Inscription!#REF!</f>
        <v>#REF!</v>
      </c>
      <c r="E200" s="179" t="e">
        <f>Inscription!#REF!</f>
        <v>#REF!</v>
      </c>
      <c r="F200" s="178"/>
    </row>
    <row r="201" spans="1:6" ht="24.75" customHeight="1">
      <c r="A201" s="3" t="e">
        <f>Inscription!#REF!</f>
        <v>#REF!</v>
      </c>
      <c r="B201" s="176" t="e">
        <f>CONCATENATE(Inscription!#REF!,"  ",Inscription!#REF!)</f>
        <v>#REF!</v>
      </c>
      <c r="C201" s="177" t="e">
        <f>Inscription!#REF!</f>
        <v>#REF!</v>
      </c>
      <c r="D201" s="177" t="e">
        <f>Inscription!#REF!</f>
        <v>#REF!</v>
      </c>
      <c r="E201" s="179" t="e">
        <f>Inscription!#REF!</f>
        <v>#REF!</v>
      </c>
      <c r="F201" s="178"/>
    </row>
    <row r="202" spans="1:6" ht="24.75" customHeight="1">
      <c r="A202" s="3" t="e">
        <f>Inscription!#REF!</f>
        <v>#REF!</v>
      </c>
      <c r="B202" s="176" t="e">
        <f>CONCATENATE(Inscription!#REF!,"  ",Inscription!#REF!)</f>
        <v>#REF!</v>
      </c>
      <c r="C202" s="177" t="e">
        <f>Inscription!#REF!</f>
        <v>#REF!</v>
      </c>
      <c r="D202" s="177" t="e">
        <f>Inscription!#REF!</f>
        <v>#REF!</v>
      </c>
      <c r="E202" s="179" t="e">
        <f>Inscription!#REF!</f>
        <v>#REF!</v>
      </c>
      <c r="F202" s="178"/>
    </row>
  </sheetData>
  <sheetProtection/>
  <mergeCells count="1">
    <mergeCell ref="A1:F1"/>
  </mergeCells>
  <printOptions horizontalCentered="1"/>
  <pageMargins left="0.31496062992125984" right="0.31496062992125984" top="0.4330708661417323" bottom="0.5905511811023623" header="0.11811023622047245" footer="0.4724409448818898"/>
  <pageSetup horizontalDpi="300" verticalDpi="300" orientation="landscape" paperSize="9" r:id="rId1"/>
  <rowBreaks count="3" manualBreakCount="3">
    <brk id="62" max="255" man="1"/>
    <brk id="122" max="255" man="1"/>
    <brk id="182" max="255" man="1"/>
  </rowBreaks>
</worksheet>
</file>

<file path=xl/worksheets/sheet6.xml><?xml version="1.0" encoding="utf-8"?>
<worksheet xmlns="http://schemas.openxmlformats.org/spreadsheetml/2006/main" xmlns:r="http://schemas.openxmlformats.org/officeDocument/2006/relationships">
  <sheetPr codeName="Feuil5"/>
  <dimension ref="A1:Y48"/>
  <sheetViews>
    <sheetView showGridLines="0" showZeros="0" tabSelected="1" zoomScale="75" zoomScaleNormal="75" zoomScalePageLayoutView="0" workbookViewId="0" topLeftCell="A1">
      <selection activeCell="AC9" sqref="AC9"/>
    </sheetView>
  </sheetViews>
  <sheetFormatPr defaultColWidth="11.421875" defaultRowHeight="12.75"/>
  <cols>
    <col min="1" max="1" width="5.421875" style="189" customWidth="1"/>
    <col min="2" max="2" width="6.8515625" style="189" customWidth="1"/>
    <col min="3" max="3" width="6.7109375" style="189" customWidth="1"/>
    <col min="4" max="4" width="12.7109375" style="189" customWidth="1"/>
    <col min="5" max="5" width="11.421875" style="189" customWidth="1"/>
    <col min="6" max="6" width="23.7109375" style="189" customWidth="1"/>
    <col min="7" max="7" width="12.57421875" style="189" customWidth="1"/>
    <col min="8" max="8" width="10.421875" style="189" customWidth="1"/>
    <col min="9" max="9" width="11.421875" style="189" customWidth="1"/>
    <col min="10" max="25" width="11.421875" style="1" hidden="1" customWidth="1"/>
    <col min="26" max="16384" width="11.421875" style="1" customWidth="1"/>
  </cols>
  <sheetData>
    <row r="1" spans="1:25" ht="15" customHeight="1">
      <c r="A1" s="223" t="s">
        <v>31</v>
      </c>
      <c r="B1" s="223"/>
      <c r="C1" s="225" t="str">
        <f>CONCATENATE(Inscription!D2,"  ",Inscription!G2)</f>
        <v>AIX EN PROVENCE  13</v>
      </c>
      <c r="D1" s="226"/>
      <c r="E1" s="226"/>
      <c r="F1" s="227"/>
      <c r="G1" s="404" t="str">
        <f>IF(Inscription!$D$4&gt;0,"DATE :  "&amp;TEXT(Inscription!D$4,"jj mmmm aaaa"),"")</f>
        <v>DATE :  08 mars 2015</v>
      </c>
      <c r="H1" s="404"/>
      <c r="I1" s="404"/>
      <c r="J1" s="114"/>
      <c r="K1" s="114"/>
      <c r="L1" s="114"/>
      <c r="M1" s="114"/>
      <c r="N1" s="114"/>
      <c r="O1" s="114"/>
      <c r="P1" s="114"/>
      <c r="Q1" s="114"/>
      <c r="R1" s="114"/>
      <c r="S1" s="114"/>
      <c r="T1" s="114"/>
      <c r="U1" s="114"/>
      <c r="V1" s="114"/>
      <c r="W1" s="114"/>
      <c r="X1" s="114"/>
      <c r="Y1" s="114"/>
    </row>
    <row r="2" spans="1:25" s="412" customFormat="1" ht="26.25" customHeight="1">
      <c r="A2" s="405" t="s">
        <v>32</v>
      </c>
      <c r="B2" s="405"/>
      <c r="C2" s="408" t="str">
        <f>Inscription!D5</f>
        <v>CAT 2-3-J</v>
      </c>
      <c r="D2" s="409"/>
      <c r="E2" s="410"/>
      <c r="F2" s="407" t="s">
        <v>33</v>
      </c>
      <c r="G2" s="407">
        <v>71</v>
      </c>
      <c r="H2" s="407" t="s">
        <v>34</v>
      </c>
      <c r="I2" s="407">
        <v>42</v>
      </c>
      <c r="J2" s="411"/>
      <c r="K2" s="411"/>
      <c r="L2" s="411"/>
      <c r="M2" s="411"/>
      <c r="N2" s="411"/>
      <c r="O2" s="411"/>
      <c r="P2" s="411"/>
      <c r="Q2" s="411"/>
      <c r="R2" s="411"/>
      <c r="S2" s="411"/>
      <c r="T2" s="411"/>
      <c r="U2" s="411"/>
      <c r="V2" s="411"/>
      <c r="W2" s="411"/>
      <c r="X2" s="411"/>
      <c r="Y2" s="411"/>
    </row>
    <row r="3" spans="1:25" ht="21" customHeight="1">
      <c r="A3" s="43" t="s">
        <v>51</v>
      </c>
      <c r="B3" s="41" t="s">
        <v>0</v>
      </c>
      <c r="C3" s="42" t="s">
        <v>44</v>
      </c>
      <c r="D3" s="259" t="s">
        <v>41</v>
      </c>
      <c r="E3" s="260"/>
      <c r="F3" s="42" t="s">
        <v>1</v>
      </c>
      <c r="G3" s="42" t="s">
        <v>13</v>
      </c>
      <c r="H3" s="4" t="s">
        <v>43</v>
      </c>
      <c r="I3" s="4" t="s">
        <v>14</v>
      </c>
      <c r="J3" s="116"/>
      <c r="K3" s="116" t="s">
        <v>119</v>
      </c>
      <c r="L3" s="116" t="s">
        <v>120</v>
      </c>
      <c r="M3" s="116"/>
      <c r="N3" s="116"/>
      <c r="O3" s="116"/>
      <c r="P3" s="116"/>
      <c r="Q3" s="116"/>
      <c r="R3" s="116"/>
      <c r="S3" s="116"/>
      <c r="T3" s="116"/>
      <c r="U3" s="116"/>
      <c r="V3" s="116"/>
      <c r="W3" s="116"/>
      <c r="X3" s="116"/>
      <c r="Y3" s="116"/>
    </row>
    <row r="4" spans="1:25" ht="21" customHeight="1">
      <c r="A4" s="413" t="s">
        <v>443</v>
      </c>
      <c r="B4" s="414"/>
      <c r="C4" s="414"/>
      <c r="D4" s="414"/>
      <c r="E4" s="414"/>
      <c r="F4" s="414"/>
      <c r="G4" s="414"/>
      <c r="H4" s="414"/>
      <c r="I4" s="415"/>
      <c r="J4" s="116"/>
      <c r="K4" s="116"/>
      <c r="L4" s="116"/>
      <c r="M4" s="116"/>
      <c r="N4" s="116"/>
      <c r="O4" s="116"/>
      <c r="P4" s="116"/>
      <c r="Q4" s="116"/>
      <c r="R4" s="116"/>
      <c r="S4" s="116"/>
      <c r="T4" s="116"/>
      <c r="U4" s="116"/>
      <c r="V4" s="116"/>
      <c r="W4" s="116"/>
      <c r="X4" s="116"/>
      <c r="Y4" s="116"/>
    </row>
    <row r="5" spans="1:25" ht="15" customHeight="1">
      <c r="A5" s="49"/>
      <c r="B5" s="44">
        <v>1</v>
      </c>
      <c r="C5" s="406">
        <v>51</v>
      </c>
      <c r="D5" s="273" t="str">
        <f>IF(C5&gt;0,CONCATENATE((VLOOKUP($C5,Inscription!$A$12:$G$91,3,FALSE)),"   ",(VLOOKUP($C5,Inscription!$A$12:$G$91,4,FALSE)))," ")</f>
        <v>MIQUEL   KEVIN</v>
      </c>
      <c r="E5" s="274"/>
      <c r="F5" s="5" t="str">
        <f>IF(C5&gt;0,(VLOOKUP($C5,Inscription!$A$12:$G$91,5,FALSE))," ")</f>
        <v>A.V.C.AIX EN PROVENCE</v>
      </c>
      <c r="G5" s="5">
        <f>IF(C5&gt;0,(VLOOKUP($C5,Inscription!$A$12:$G$91,7,FALSE))," ")</f>
        <v>2113021155</v>
      </c>
      <c r="H5" s="5" t="str">
        <f>LEFT(IF(C5&gt;0,(VLOOKUP($C5,Inscription!$A$12:$G$91,6,FALSE))," "),8)</f>
        <v>1ère Cat</v>
      </c>
      <c r="I5" s="417" t="s">
        <v>444</v>
      </c>
      <c r="J5" s="117" t="str">
        <f>IF(COUNTIF($F5:$F$5,$F5)&lt;2,$F5," ")</f>
        <v>A.V.C.AIX EN PROVENCE</v>
      </c>
      <c r="K5" s="117">
        <f>IF(J5=F5,A5,"")</f>
        <v>0</v>
      </c>
      <c r="L5" s="117" t="str">
        <f>IF(J5=F5,I5,"")</f>
        <v>1.09.00</v>
      </c>
      <c r="M5" s="117" t="str">
        <f>IF(COUNTIF($F5:$F$5,$F5)&lt;3,$F5," ")</f>
        <v>A.V.C.AIX EN PROVENCE</v>
      </c>
      <c r="N5" s="117">
        <f>IF(M5=$F5,$A5,"")</f>
        <v>0</v>
      </c>
      <c r="O5" s="117" t="str">
        <f>IF(M5=$F5,$I5,"")</f>
        <v>1.09.00</v>
      </c>
      <c r="P5" s="59">
        <f>IF(M5=J5,"",M5)</f>
      </c>
      <c r="Q5" s="59">
        <f>IF(P5=$F5,$A5,1000)</f>
        <v>1000</v>
      </c>
      <c r="R5" s="59">
        <f>IF(P5=$F5,$I5,1000)</f>
        <v>1000</v>
      </c>
      <c r="S5" s="117" t="str">
        <f>IF(COUNTIF($F5:$F$5,J5)&lt;4,$F5," ")</f>
        <v>A.V.C.AIX EN PROVENCE</v>
      </c>
      <c r="T5" s="117">
        <f>IF(S5=$F5,$A5,"")</f>
        <v>0</v>
      </c>
      <c r="U5" s="117" t="str">
        <f>IF(S5=$F5,$I5,"")</f>
        <v>1.09.00</v>
      </c>
      <c r="V5" s="59">
        <f>IF(S5=J5,"",S5)</f>
      </c>
      <c r="W5" s="59">
        <f>IF(V5=P5,"",S5)</f>
      </c>
      <c r="X5" s="117">
        <f>IF(W5=$F5,$A5,"")</f>
      </c>
      <c r="Y5" s="117">
        <f>IF(W5=$F5,$I5,"")</f>
      </c>
    </row>
    <row r="6" spans="1:25" ht="13.5">
      <c r="A6" s="49"/>
      <c r="B6" s="44">
        <v>2</v>
      </c>
      <c r="C6" s="406">
        <v>62</v>
      </c>
      <c r="D6" s="273" t="str">
        <f>IF(C6&gt;0,CONCATENATE((VLOOKUP($C6,Inscription!$A$12:$G$91,3,FALSE)),"   ",(VLOOKUP($C6,Inscription!$A$12:$G$91,4,FALSE)))," ")</f>
        <v>SCHMITZ   IVAN</v>
      </c>
      <c r="E6" s="274"/>
      <c r="F6" s="5" t="str">
        <f>IF(C6&gt;0,(VLOOKUP($C6,Inscription!$A$12:$G$91,5,FALSE))," ")</f>
        <v>A.V.C.AIX EN PROVENCE</v>
      </c>
      <c r="G6" s="5">
        <f>IF(C6&gt;0,(VLOOKUP($C6,Inscription!$A$12:$G$91,7,FALSE))," ")</f>
        <v>2113021088</v>
      </c>
      <c r="H6" s="5" t="str">
        <f>LEFT(IF(C6&gt;0,(VLOOKUP($C6,Inscription!$A$12:$G$91,6,FALSE))," "),8)</f>
        <v>2ème Cat</v>
      </c>
      <c r="I6" s="416" t="s">
        <v>445</v>
      </c>
      <c r="J6" s="117" t="str">
        <f>IF(COUNTIF($F$5:$F6,$F6)&lt;2,$F6," ")</f>
        <v> </v>
      </c>
      <c r="K6" s="117">
        <f aca="true" t="shared" si="0" ref="K6:K46">IF(J6=F6,A6,"")</f>
      </c>
      <c r="L6" s="117">
        <f aca="true" t="shared" si="1" ref="L6:L46">IF(J6=F6,I6,"")</f>
      </c>
      <c r="M6" s="117" t="str">
        <f>IF(COUNTIF($F$5:$F6,$F6)&lt;3,$F6," ")</f>
        <v>A.V.C.AIX EN PROVENCE</v>
      </c>
      <c r="N6" s="117">
        <f aca="true" t="shared" si="2" ref="N6:N46">IF(M6=$F6,$A6,"")</f>
        <v>0</v>
      </c>
      <c r="O6" s="117" t="str">
        <f aca="true" t="shared" si="3" ref="O6:O46">IF(M6=$F6,$I6,"")</f>
        <v>1.09.02</v>
      </c>
      <c r="P6" s="59" t="str">
        <f aca="true" t="shared" si="4" ref="P6:P46">IF(M6=J6,"",M6)</f>
        <v>A.V.C.AIX EN PROVENCE</v>
      </c>
      <c r="Q6" s="59">
        <f aca="true" t="shared" si="5" ref="Q6:Q46">IF(P6=$F6,$A6,1000)</f>
        <v>0</v>
      </c>
      <c r="R6" s="59" t="str">
        <f aca="true" t="shared" si="6" ref="R6:R46">IF(P6=$F6,$I6,1000)</f>
        <v>1.09.02</v>
      </c>
      <c r="S6" s="117" t="str">
        <f>IF(COUNTIF($F$5:$F6,J6)&lt;4,$F6," ")</f>
        <v>A.V.C.AIX EN PROVENCE</v>
      </c>
      <c r="T6" s="117">
        <f aca="true" t="shared" si="7" ref="T6:T46">IF(S6=$F6,$A6,"")</f>
        <v>0</v>
      </c>
      <c r="U6" s="117" t="str">
        <f aca="true" t="shared" si="8" ref="U6:U46">IF(S6=$F6,$I6,"")</f>
        <v>1.09.02</v>
      </c>
      <c r="V6" s="59" t="str">
        <f aca="true" t="shared" si="9" ref="V6:V46">IF(S6=J6,"",S6)</f>
        <v>A.V.C.AIX EN PROVENCE</v>
      </c>
      <c r="W6" s="59">
        <f aca="true" t="shared" si="10" ref="W6:W46">IF(V6=P6,"",S6)</f>
      </c>
      <c r="X6" s="117">
        <f aca="true" t="shared" si="11" ref="X6:X46">IF(W6=$F6,$A6,"")</f>
      </c>
      <c r="Y6" s="117">
        <f aca="true" t="shared" si="12" ref="Y6:Y46">IF(W6=$F6,$I6,"")</f>
      </c>
    </row>
    <row r="7" spans="1:25" ht="13.5">
      <c r="A7" s="49"/>
      <c r="B7" s="44">
        <v>3</v>
      </c>
      <c r="C7" s="406">
        <v>32</v>
      </c>
      <c r="D7" s="273" t="str">
        <f>IF(C7&gt;0,CONCATENATE((VLOOKUP($C7,Inscription!$A$12:$G$91,3,FALSE)),"   ",(VLOOKUP($C7,Inscription!$A$12:$G$91,4,FALSE)))," ")</f>
        <v>GRACZYK   Vincent</v>
      </c>
      <c r="E7" s="274"/>
      <c r="F7" s="5" t="str">
        <f>IF(C7&gt;0,(VLOOKUP($C7,Inscription!$A$12:$G$91,5,FALSE))," ")</f>
        <v>SC DE NICE JOLLYWEAR</v>
      </c>
      <c r="G7" s="5">
        <f>IF(C7&gt;0,(VLOOKUP($C7,Inscription!$A$12:$G$91,7,FALSE))," ")</f>
        <v>806038004</v>
      </c>
      <c r="H7" s="5" t="str">
        <f>LEFT(IF(C7&gt;0,(VLOOKUP($C7,Inscription!$A$12:$G$91,6,FALSE))," "),8)</f>
        <v>2ème Cat</v>
      </c>
      <c r="I7" s="416" t="s">
        <v>446</v>
      </c>
      <c r="J7" s="117" t="str">
        <f>IF(COUNTIF($F$5:$F7,$F7)&lt;2,$F7," ")</f>
        <v>SC DE NICE JOLLYWEAR</v>
      </c>
      <c r="K7" s="117">
        <f t="shared" si="0"/>
        <v>0</v>
      </c>
      <c r="L7" s="117" t="str">
        <f t="shared" si="1"/>
        <v>1.09.04</v>
      </c>
      <c r="M7" s="117" t="str">
        <f>IF(COUNTIF($F$5:$F7,$F7)&lt;3,$F7," ")</f>
        <v>SC DE NICE JOLLYWEAR</v>
      </c>
      <c r="N7" s="117">
        <f t="shared" si="2"/>
        <v>0</v>
      </c>
      <c r="O7" s="117" t="str">
        <f t="shared" si="3"/>
        <v>1.09.04</v>
      </c>
      <c r="P7" s="59">
        <f t="shared" si="4"/>
      </c>
      <c r="Q7" s="59">
        <f t="shared" si="5"/>
        <v>1000</v>
      </c>
      <c r="R7" s="59">
        <f t="shared" si="6"/>
        <v>1000</v>
      </c>
      <c r="S7" s="117" t="str">
        <f>IF(COUNTIF($F$5:$F7,J7)&lt;4,$F7," ")</f>
        <v>SC DE NICE JOLLYWEAR</v>
      </c>
      <c r="T7" s="117">
        <f t="shared" si="7"/>
        <v>0</v>
      </c>
      <c r="U7" s="117" t="str">
        <f t="shared" si="8"/>
        <v>1.09.04</v>
      </c>
      <c r="V7" s="59">
        <f t="shared" si="9"/>
      </c>
      <c r="W7" s="59">
        <f t="shared" si="10"/>
      </c>
      <c r="X7" s="117">
        <f t="shared" si="11"/>
      </c>
      <c r="Y7" s="117">
        <f t="shared" si="12"/>
      </c>
    </row>
    <row r="8" spans="1:25" ht="13.5">
      <c r="A8" s="49"/>
      <c r="B8" s="44">
        <v>4</v>
      </c>
      <c r="C8" s="406">
        <v>29</v>
      </c>
      <c r="D8" s="273" t="str">
        <f>IF(C8&gt;0,CONCATENATE((VLOOKUP($C8,Inscription!$A$12:$G$91,3,FALSE)),"   ",(VLOOKUP($C8,Inscription!$A$12:$G$91,4,FALSE)))," ")</f>
        <v>DUSSOL   LOICK</v>
      </c>
      <c r="E8" s="274"/>
      <c r="F8" s="5" t="str">
        <f>IF(C8&gt;0,(VLOOKUP($C8,Inscription!$A$12:$G$91,5,FALSE))," ")</f>
        <v>C.V.C. MONTFAVET</v>
      </c>
      <c r="G8" s="5">
        <f>IF(C8&gt;0,(VLOOKUP($C8,Inscription!$A$12:$G$91,7,FALSE))," ")</f>
        <v>2184001152</v>
      </c>
      <c r="H8" s="5" t="str">
        <f>LEFT(IF(C8&gt;0,(VLOOKUP($C8,Inscription!$A$12:$G$91,6,FALSE))," "),8)</f>
        <v>2ème Cat</v>
      </c>
      <c r="I8" s="416" t="s">
        <v>447</v>
      </c>
      <c r="J8" s="117" t="str">
        <f>IF(COUNTIF($F$5:$F8,$F8)&lt;2,$F8," ")</f>
        <v>C.V.C. MONTFAVET</v>
      </c>
      <c r="K8" s="117">
        <f t="shared" si="0"/>
        <v>0</v>
      </c>
      <c r="L8" s="117" t="str">
        <f t="shared" si="1"/>
        <v>1.09.20</v>
      </c>
      <c r="M8" s="117" t="str">
        <f>IF(COUNTIF($F$5:$F8,$F8)&lt;3,$F8," ")</f>
        <v>C.V.C. MONTFAVET</v>
      </c>
      <c r="N8" s="117">
        <f t="shared" si="2"/>
        <v>0</v>
      </c>
      <c r="O8" s="117" t="str">
        <f t="shared" si="3"/>
        <v>1.09.20</v>
      </c>
      <c r="P8" s="59">
        <f t="shared" si="4"/>
      </c>
      <c r="Q8" s="59">
        <f t="shared" si="5"/>
        <v>1000</v>
      </c>
      <c r="R8" s="59">
        <f t="shared" si="6"/>
        <v>1000</v>
      </c>
      <c r="S8" s="117" t="str">
        <f>IF(COUNTIF($F$5:$F8,J8)&lt;4,$F8," ")</f>
        <v>C.V.C. MONTFAVET</v>
      </c>
      <c r="T8" s="117">
        <f t="shared" si="7"/>
        <v>0</v>
      </c>
      <c r="U8" s="117" t="str">
        <f t="shared" si="8"/>
        <v>1.09.20</v>
      </c>
      <c r="V8" s="59">
        <f t="shared" si="9"/>
      </c>
      <c r="W8" s="59">
        <f t="shared" si="10"/>
      </c>
      <c r="X8" s="117">
        <f t="shared" si="11"/>
      </c>
      <c r="Y8" s="117">
        <f t="shared" si="12"/>
      </c>
    </row>
    <row r="9" spans="1:25" ht="13.5">
      <c r="A9" s="49"/>
      <c r="B9" s="44">
        <v>5</v>
      </c>
      <c r="C9" s="406">
        <v>43</v>
      </c>
      <c r="D9" s="273" t="str">
        <f>IF(C9&gt;0,CONCATENATE((VLOOKUP($C9,Inscription!$A$12:$G$91,3,FALSE)),"   ",(VLOOKUP($C9,Inscription!$A$12:$G$91,4,FALSE)))," ")</f>
        <v>MALDONADO   DYLAN</v>
      </c>
      <c r="E9" s="274"/>
      <c r="F9" s="5" t="str">
        <f>IF(C9&gt;0,(VLOOKUP($C9,Inscription!$A$12:$G$91,5,FALSE))," ")</f>
        <v>A.V.C.AIX EN PROVENCE</v>
      </c>
      <c r="G9" s="5">
        <f>IF(C9&gt;0,(VLOOKUP($C9,Inscription!$A$12:$G$91,7,FALSE))," ")</f>
        <v>2113021134</v>
      </c>
      <c r="H9" s="5" t="str">
        <f>LEFT(IF(C9&gt;0,(VLOOKUP($C9,Inscription!$A$12:$G$91,6,FALSE))," "),8)</f>
        <v>Junior</v>
      </c>
      <c r="I9" s="416" t="s">
        <v>448</v>
      </c>
      <c r="J9" s="117" t="str">
        <f>IF(COUNTIF($F$5:$F9,$F9)&lt;2,$F9," ")</f>
        <v> </v>
      </c>
      <c r="K9" s="117">
        <f t="shared" si="0"/>
      </c>
      <c r="L9" s="117">
        <f t="shared" si="1"/>
      </c>
      <c r="M9" s="117" t="str">
        <f>IF(COUNTIF($F$5:$F9,$F9)&lt;3,$F9," ")</f>
        <v> </v>
      </c>
      <c r="N9" s="117">
        <f t="shared" si="2"/>
      </c>
      <c r="O9" s="117">
        <f t="shared" si="3"/>
      </c>
      <c r="P9" s="59">
        <f t="shared" si="4"/>
      </c>
      <c r="Q9" s="59">
        <f t="shared" si="5"/>
        <v>1000</v>
      </c>
      <c r="R9" s="59">
        <f t="shared" si="6"/>
        <v>1000</v>
      </c>
      <c r="S9" s="117" t="str">
        <f>IF(COUNTIF($F$5:$F9,J9)&lt;4,$F9," ")</f>
        <v>A.V.C.AIX EN PROVENCE</v>
      </c>
      <c r="T9" s="117">
        <f t="shared" si="7"/>
        <v>0</v>
      </c>
      <c r="U9" s="117" t="str">
        <f t="shared" si="8"/>
        <v>MT</v>
      </c>
      <c r="V9" s="59" t="str">
        <f t="shared" si="9"/>
        <v>A.V.C.AIX EN PROVENCE</v>
      </c>
      <c r="W9" s="59" t="str">
        <f t="shared" si="10"/>
        <v>A.V.C.AIX EN PROVENCE</v>
      </c>
      <c r="X9" s="117">
        <f t="shared" si="11"/>
        <v>0</v>
      </c>
      <c r="Y9" s="117" t="str">
        <f t="shared" si="12"/>
        <v>MT</v>
      </c>
    </row>
    <row r="10" spans="1:25" ht="13.5">
      <c r="A10" s="49"/>
      <c r="B10" s="44">
        <v>6</v>
      </c>
      <c r="C10" s="406">
        <v>38</v>
      </c>
      <c r="D10" s="273" t="str">
        <f>IF(C10&gt;0,CONCATENATE((VLOOKUP($C10,Inscription!$A$12:$G$91,3,FALSE)),"   ",(VLOOKUP($C10,Inscription!$A$12:$G$91,4,FALSE)))," ")</f>
        <v>JEANNOT   Alexandre</v>
      </c>
      <c r="E10" s="274"/>
      <c r="F10" s="5" t="str">
        <f>IF(C10&gt;0,(VLOOKUP($C10,Inscription!$A$12:$G$91,5,FALSE))," ")</f>
        <v>VC SAINT ANTOINE/GAVOTTE</v>
      </c>
      <c r="G10" s="5">
        <f>IF(C10&gt;0,(VLOOKUP($C10,Inscription!$A$12:$G$91,7,FALSE))," ")</f>
        <v>2113164051</v>
      </c>
      <c r="H10" s="5" t="str">
        <f>LEFT(IF(C10&gt;0,(VLOOKUP($C10,Inscription!$A$12:$G$91,6,FALSE))," "),8)</f>
        <v>Junior</v>
      </c>
      <c r="I10" s="48" t="str">
        <f aca="true" t="shared" si="13" ref="I6:I46">I9</f>
        <v>MT</v>
      </c>
      <c r="J10" s="117" t="str">
        <f>IF(COUNTIF($F$5:$F10,$F10)&lt;2,$F10," ")</f>
        <v>VC SAINT ANTOINE/GAVOTTE</v>
      </c>
      <c r="K10" s="117">
        <f t="shared" si="0"/>
        <v>0</v>
      </c>
      <c r="L10" s="117" t="str">
        <f t="shared" si="1"/>
        <v>MT</v>
      </c>
      <c r="M10" s="117" t="str">
        <f>IF(COUNTIF($F$5:$F10,$F10)&lt;3,$F10," ")</f>
        <v>VC SAINT ANTOINE/GAVOTTE</v>
      </c>
      <c r="N10" s="117">
        <f t="shared" si="2"/>
        <v>0</v>
      </c>
      <c r="O10" s="117" t="str">
        <f t="shared" si="3"/>
        <v>MT</v>
      </c>
      <c r="P10" s="59">
        <f t="shared" si="4"/>
      </c>
      <c r="Q10" s="59">
        <f t="shared" si="5"/>
        <v>1000</v>
      </c>
      <c r="R10" s="59">
        <f t="shared" si="6"/>
        <v>1000</v>
      </c>
      <c r="S10" s="117" t="str">
        <f>IF(COUNTIF($F$5:$F10,J10)&lt;4,$F10," ")</f>
        <v>VC SAINT ANTOINE/GAVOTTE</v>
      </c>
      <c r="T10" s="117">
        <f t="shared" si="7"/>
        <v>0</v>
      </c>
      <c r="U10" s="117" t="str">
        <f t="shared" si="8"/>
        <v>MT</v>
      </c>
      <c r="V10" s="59">
        <f t="shared" si="9"/>
      </c>
      <c r="W10" s="59">
        <f t="shared" si="10"/>
      </c>
      <c r="X10" s="117">
        <f t="shared" si="11"/>
      </c>
      <c r="Y10" s="117">
        <f t="shared" si="12"/>
      </c>
    </row>
    <row r="11" spans="1:25" ht="13.5">
      <c r="A11" s="49"/>
      <c r="B11" s="44">
        <v>7</v>
      </c>
      <c r="C11" s="406">
        <v>49</v>
      </c>
      <c r="D11" s="273" t="str">
        <f>IF(C11&gt;0,CONCATENATE((VLOOKUP($C11,Inscription!$A$12:$G$91,3,FALSE)),"   ",(VLOOKUP($C11,Inscription!$A$12:$G$91,4,FALSE)))," ")</f>
        <v>MERIGNAT   SOFIANE</v>
      </c>
      <c r="E11" s="274"/>
      <c r="F11" s="5" t="str">
        <f>IF(C11&gt;0,(VLOOKUP($C11,Inscription!$A$12:$G$91,5,FALSE))," ")</f>
        <v>V.C.LA POMME MARSEILLE</v>
      </c>
      <c r="G11" s="5">
        <f>IF(C11&gt;0,(VLOOKUP($C11,Inscription!$A$12:$G$91,7,FALSE))," ")</f>
        <v>2113085139</v>
      </c>
      <c r="H11" s="5" t="str">
        <f>LEFT(IF(C11&gt;0,(VLOOKUP($C11,Inscription!$A$12:$G$91,6,FALSE))," "),8)</f>
        <v>Junior</v>
      </c>
      <c r="I11" s="48" t="str">
        <f t="shared" si="13"/>
        <v>MT</v>
      </c>
      <c r="J11" s="117" t="str">
        <f>IF(COUNTIF($F$5:$F11,$F11)&lt;2,$F11," ")</f>
        <v>V.C.LA POMME MARSEILLE</v>
      </c>
      <c r="K11" s="117">
        <f t="shared" si="0"/>
        <v>0</v>
      </c>
      <c r="L11" s="117" t="str">
        <f t="shared" si="1"/>
        <v>MT</v>
      </c>
      <c r="M11" s="117" t="str">
        <f>IF(COUNTIF($F$5:$F11,$F11)&lt;3,$F11," ")</f>
        <v>V.C.LA POMME MARSEILLE</v>
      </c>
      <c r="N11" s="117">
        <f t="shared" si="2"/>
        <v>0</v>
      </c>
      <c r="O11" s="117" t="str">
        <f t="shared" si="3"/>
        <v>MT</v>
      </c>
      <c r="P11" s="59">
        <f t="shared" si="4"/>
      </c>
      <c r="Q11" s="59">
        <f t="shared" si="5"/>
        <v>1000</v>
      </c>
      <c r="R11" s="59">
        <f t="shared" si="6"/>
        <v>1000</v>
      </c>
      <c r="S11" s="117" t="str">
        <f>IF(COUNTIF($F$5:$F11,J11)&lt;4,$F11," ")</f>
        <v>V.C.LA POMME MARSEILLE</v>
      </c>
      <c r="T11" s="117">
        <f t="shared" si="7"/>
        <v>0</v>
      </c>
      <c r="U11" s="117" t="str">
        <f t="shared" si="8"/>
        <v>MT</v>
      </c>
      <c r="V11" s="59">
        <f t="shared" si="9"/>
      </c>
      <c r="W11" s="59">
        <f t="shared" si="10"/>
      </c>
      <c r="X11" s="117">
        <f t="shared" si="11"/>
      </c>
      <c r="Y11" s="117">
        <f t="shared" si="12"/>
      </c>
    </row>
    <row r="12" spans="1:25" ht="13.5">
      <c r="A12" s="49"/>
      <c r="B12" s="44">
        <v>8</v>
      </c>
      <c r="C12" s="406">
        <v>40</v>
      </c>
      <c r="D12" s="273" t="str">
        <f>IF(C12&gt;0,CONCATENATE((VLOOKUP($C12,Inscription!$A$12:$G$91,3,FALSE)),"   ",(VLOOKUP($C12,Inscription!$A$12:$G$91,4,FALSE)))," ")</f>
        <v>KERRIEN   STEVE</v>
      </c>
      <c r="E12" s="274"/>
      <c r="F12" s="5" t="str">
        <f>IF(C12&gt;0,(VLOOKUP($C12,Inscription!$A$12:$G$91,5,FALSE))," ")</f>
        <v>CYCLO CLUB SALONAIS</v>
      </c>
      <c r="G12" s="5">
        <f>IF(C12&gt;0,(VLOOKUP($C12,Inscription!$A$12:$G$91,7,FALSE))," ")</f>
        <v>2113142048</v>
      </c>
      <c r="H12" s="5" t="str">
        <f>LEFT(IF(C12&gt;0,(VLOOKUP($C12,Inscription!$A$12:$G$91,6,FALSE))," "),8)</f>
        <v>2ème Cat</v>
      </c>
      <c r="I12" s="48" t="str">
        <f t="shared" si="13"/>
        <v>MT</v>
      </c>
      <c r="J12" s="117" t="str">
        <f>IF(COUNTIF($F$5:$F12,$F12)&lt;2,$F12," ")</f>
        <v>CYCLO CLUB SALONAIS</v>
      </c>
      <c r="K12" s="117">
        <f t="shared" si="0"/>
        <v>0</v>
      </c>
      <c r="L12" s="117" t="str">
        <f t="shared" si="1"/>
        <v>MT</v>
      </c>
      <c r="M12" s="117" t="str">
        <f>IF(COUNTIF($F$5:$F12,$F12)&lt;3,$F12," ")</f>
        <v>CYCLO CLUB SALONAIS</v>
      </c>
      <c r="N12" s="117">
        <f t="shared" si="2"/>
        <v>0</v>
      </c>
      <c r="O12" s="117" t="str">
        <f t="shared" si="3"/>
        <v>MT</v>
      </c>
      <c r="P12" s="59">
        <f t="shared" si="4"/>
      </c>
      <c r="Q12" s="59">
        <f t="shared" si="5"/>
        <v>1000</v>
      </c>
      <c r="R12" s="59">
        <f t="shared" si="6"/>
        <v>1000</v>
      </c>
      <c r="S12" s="117" t="str">
        <f>IF(COUNTIF($F$5:$F12,J12)&lt;4,$F12," ")</f>
        <v>CYCLO CLUB SALONAIS</v>
      </c>
      <c r="T12" s="117">
        <f t="shared" si="7"/>
        <v>0</v>
      </c>
      <c r="U12" s="117" t="str">
        <f t="shared" si="8"/>
        <v>MT</v>
      </c>
      <c r="V12" s="59">
        <f t="shared" si="9"/>
      </c>
      <c r="W12" s="59">
        <f t="shared" si="10"/>
      </c>
      <c r="X12" s="117">
        <f t="shared" si="11"/>
      </c>
      <c r="Y12" s="117">
        <f t="shared" si="12"/>
      </c>
    </row>
    <row r="13" spans="1:25" ht="13.5">
      <c r="A13" s="49"/>
      <c r="B13" s="44">
        <v>9</v>
      </c>
      <c r="C13" s="406">
        <v>21</v>
      </c>
      <c r="D13" s="273" t="str">
        <f>IF(C13&gt;0,CONCATENATE((VLOOKUP($C13,Inscription!$A$12:$G$91,3,FALSE)),"   ",(VLOOKUP($C13,Inscription!$A$12:$G$91,4,FALSE)))," ")</f>
        <v>CHAMPOSSIN   Odrian</v>
      </c>
      <c r="E13" s="274"/>
      <c r="F13" s="5" t="str">
        <f>IF(C13&gt;0,(VLOOKUP($C13,Inscription!$A$12:$G$91,5,FALSE))," ")</f>
        <v>V.C.LA POMME MARSEILLE</v>
      </c>
      <c r="G13" s="5">
        <f>IF(C13&gt;0,(VLOOKUP($C13,Inscription!$A$12:$G$91,7,FALSE))," ")</f>
        <v>2113085129</v>
      </c>
      <c r="H13" s="5" t="str">
        <f>LEFT(IF(C13&gt;0,(VLOOKUP($C13,Inscription!$A$12:$G$91,6,FALSE))," "),8)</f>
        <v>2ème Cat</v>
      </c>
      <c r="I13" s="48" t="str">
        <f t="shared" si="13"/>
        <v>MT</v>
      </c>
      <c r="J13" s="117" t="str">
        <f>IF(COUNTIF($F$5:$F13,$F13)&lt;2,$F13," ")</f>
        <v> </v>
      </c>
      <c r="K13" s="117">
        <f t="shared" si="0"/>
      </c>
      <c r="L13" s="117">
        <f t="shared" si="1"/>
      </c>
      <c r="M13" s="117" t="str">
        <f>IF(COUNTIF($F$5:$F13,$F13)&lt;3,$F13," ")</f>
        <v>V.C.LA POMME MARSEILLE</v>
      </c>
      <c r="N13" s="117">
        <f t="shared" si="2"/>
        <v>0</v>
      </c>
      <c r="O13" s="117" t="str">
        <f t="shared" si="3"/>
        <v>MT</v>
      </c>
      <c r="P13" s="59" t="str">
        <f t="shared" si="4"/>
        <v>V.C.LA POMME MARSEILLE</v>
      </c>
      <c r="Q13" s="59">
        <f t="shared" si="5"/>
        <v>0</v>
      </c>
      <c r="R13" s="59" t="str">
        <f t="shared" si="6"/>
        <v>MT</v>
      </c>
      <c r="S13" s="117" t="str">
        <f>IF(COUNTIF($F$5:$F13,J13)&lt;4,$F13," ")</f>
        <v>V.C.LA POMME MARSEILLE</v>
      </c>
      <c r="T13" s="117">
        <f t="shared" si="7"/>
        <v>0</v>
      </c>
      <c r="U13" s="117" t="str">
        <f t="shared" si="8"/>
        <v>MT</v>
      </c>
      <c r="V13" s="59" t="str">
        <f t="shared" si="9"/>
        <v>V.C.LA POMME MARSEILLE</v>
      </c>
      <c r="W13" s="59">
        <f t="shared" si="10"/>
      </c>
      <c r="X13" s="117">
        <f t="shared" si="11"/>
      </c>
      <c r="Y13" s="117">
        <f t="shared" si="12"/>
      </c>
    </row>
    <row r="14" spans="1:25" ht="13.5">
      <c r="A14" s="49"/>
      <c r="B14" s="44">
        <v>10</v>
      </c>
      <c r="C14" s="406">
        <v>13</v>
      </c>
      <c r="D14" s="273" t="str">
        <f>IF(C14&gt;0,CONCATENATE((VLOOKUP($C14,Inscription!$A$12:$G$91,3,FALSE)),"   ",(VLOOKUP($C14,Inscription!$A$12:$G$91,4,FALSE)))," ")</f>
        <v>BORELLY   DOMINIQUE</v>
      </c>
      <c r="E14" s="274"/>
      <c r="F14" s="5" t="str">
        <f>IF(C14&gt;0,(VLOOKUP($C14,Inscription!$A$12:$G$91,5,FALSE))," ")</f>
        <v>CYCLO CLUB SALONAIS</v>
      </c>
      <c r="G14" s="5">
        <f>IF(C14&gt;0,(VLOOKUP($C14,Inscription!$A$12:$G$91,7,FALSE))," ")</f>
        <v>2113142064</v>
      </c>
      <c r="H14" s="5" t="str">
        <f>LEFT(IF(C14&gt;0,(VLOOKUP($C14,Inscription!$A$12:$G$91,6,FALSE))," "),8)</f>
        <v>3ème Cat</v>
      </c>
      <c r="I14" s="48" t="str">
        <f t="shared" si="13"/>
        <v>MT</v>
      </c>
      <c r="J14" s="117" t="str">
        <f>IF(COUNTIF($F$5:$F14,$F14)&lt;2,$F14," ")</f>
        <v> </v>
      </c>
      <c r="K14" s="117">
        <f t="shared" si="0"/>
      </c>
      <c r="L14" s="117">
        <f t="shared" si="1"/>
      </c>
      <c r="M14" s="117" t="str">
        <f>IF(COUNTIF($F$5:$F14,$F14)&lt;3,$F14," ")</f>
        <v>CYCLO CLUB SALONAIS</v>
      </c>
      <c r="N14" s="117">
        <f t="shared" si="2"/>
        <v>0</v>
      </c>
      <c r="O14" s="117" t="str">
        <f t="shared" si="3"/>
        <v>MT</v>
      </c>
      <c r="P14" s="59" t="str">
        <f t="shared" si="4"/>
        <v>CYCLO CLUB SALONAIS</v>
      </c>
      <c r="Q14" s="59">
        <f t="shared" si="5"/>
        <v>0</v>
      </c>
      <c r="R14" s="59" t="str">
        <f t="shared" si="6"/>
        <v>MT</v>
      </c>
      <c r="S14" s="117" t="str">
        <f>IF(COUNTIF($F$5:$F14,J14)&lt;4,$F14," ")</f>
        <v>CYCLO CLUB SALONAIS</v>
      </c>
      <c r="T14" s="117">
        <f t="shared" si="7"/>
        <v>0</v>
      </c>
      <c r="U14" s="117" t="str">
        <f t="shared" si="8"/>
        <v>MT</v>
      </c>
      <c r="V14" s="59" t="str">
        <f t="shared" si="9"/>
        <v>CYCLO CLUB SALONAIS</v>
      </c>
      <c r="W14" s="59">
        <f t="shared" si="10"/>
      </c>
      <c r="X14" s="117">
        <f t="shared" si="11"/>
      </c>
      <c r="Y14" s="117">
        <f t="shared" si="12"/>
      </c>
    </row>
    <row r="15" spans="1:25" ht="13.5">
      <c r="A15" s="49"/>
      <c r="B15" s="44">
        <v>11</v>
      </c>
      <c r="C15" s="406">
        <v>33</v>
      </c>
      <c r="D15" s="273" t="str">
        <f>IF(C15&gt;0,CONCATENATE((VLOOKUP($C15,Inscription!$A$12:$G$91,3,FALSE)),"   ",(VLOOKUP($C15,Inscription!$A$12:$G$91,4,FALSE)))," ")</f>
        <v>HENNEBELLE   Anthony</v>
      </c>
      <c r="E15" s="274"/>
      <c r="F15" s="5" t="str">
        <f>IF(C15&gt;0,(VLOOKUP($C15,Inscription!$A$12:$G$91,5,FALSE))," ")</f>
        <v>VS HYEROIS</v>
      </c>
      <c r="G15" s="5">
        <f>IF(C15&gt;0,(VLOOKUP($C15,Inscription!$A$12:$G$91,7,FALSE))," ")</f>
        <v>883009219</v>
      </c>
      <c r="H15" s="5" t="str">
        <f>LEFT(IF(C15&gt;0,(VLOOKUP($C15,Inscription!$A$12:$G$91,6,FALSE))," "),8)</f>
        <v>2ème Cat</v>
      </c>
      <c r="I15" s="48" t="str">
        <f t="shared" si="13"/>
        <v>MT</v>
      </c>
      <c r="J15" s="117" t="str">
        <f>IF(COUNTIF($F$5:$F15,$F15)&lt;2,$F15," ")</f>
        <v>VS HYEROIS</v>
      </c>
      <c r="K15" s="117">
        <f t="shared" si="0"/>
        <v>0</v>
      </c>
      <c r="L15" s="117" t="str">
        <f t="shared" si="1"/>
        <v>MT</v>
      </c>
      <c r="M15" s="117" t="str">
        <f>IF(COUNTIF($F$5:$F15,$F15)&lt;3,$F15," ")</f>
        <v>VS HYEROIS</v>
      </c>
      <c r="N15" s="117">
        <f t="shared" si="2"/>
        <v>0</v>
      </c>
      <c r="O15" s="117" t="str">
        <f t="shared" si="3"/>
        <v>MT</v>
      </c>
      <c r="P15" s="59">
        <f t="shared" si="4"/>
      </c>
      <c r="Q15" s="59">
        <f t="shared" si="5"/>
        <v>1000</v>
      </c>
      <c r="R15" s="59">
        <f t="shared" si="6"/>
        <v>1000</v>
      </c>
      <c r="S15" s="117" t="str">
        <f>IF(COUNTIF($F$5:$F15,J15)&lt;4,$F15," ")</f>
        <v>VS HYEROIS</v>
      </c>
      <c r="T15" s="117">
        <f t="shared" si="7"/>
        <v>0</v>
      </c>
      <c r="U15" s="117" t="str">
        <f t="shared" si="8"/>
        <v>MT</v>
      </c>
      <c r="V15" s="59">
        <f t="shared" si="9"/>
      </c>
      <c r="W15" s="59">
        <f t="shared" si="10"/>
      </c>
      <c r="X15" s="117">
        <f t="shared" si="11"/>
      </c>
      <c r="Y15" s="117">
        <f t="shared" si="12"/>
      </c>
    </row>
    <row r="16" spans="1:25" ht="13.5">
      <c r="A16" s="49"/>
      <c r="B16" s="44">
        <v>12</v>
      </c>
      <c r="C16" s="406">
        <v>55</v>
      </c>
      <c r="D16" s="273" t="str">
        <f>IF(C16&gt;0,CONCATENATE((VLOOKUP($C16,Inscription!$A$12:$G$91,3,FALSE)),"   ",(VLOOKUP($C16,Inscription!$A$12:$G$91,4,FALSE)))," ")</f>
        <v>NONIN   SEBASTIEN</v>
      </c>
      <c r="E16" s="274"/>
      <c r="F16" s="5" t="str">
        <f>IF(C16&gt;0,(VLOOKUP($C16,Inscription!$A$12:$G$91,5,FALSE))," ")</f>
        <v>C.V.C. MONTFAVET</v>
      </c>
      <c r="G16" s="5">
        <f>IF(C16&gt;0,(VLOOKUP($C16,Inscription!$A$12:$G$91,7,FALSE))," ")</f>
        <v>2184001032</v>
      </c>
      <c r="H16" s="5" t="str">
        <f>LEFT(IF(C16&gt;0,(VLOOKUP($C16,Inscription!$A$12:$G$91,6,FALSE))," "),8)</f>
        <v>2ème Cat</v>
      </c>
      <c r="I16" s="48" t="str">
        <f t="shared" si="13"/>
        <v>MT</v>
      </c>
      <c r="J16" s="117" t="str">
        <f>IF(COUNTIF($F$5:$F16,$F16)&lt;2,$F16," ")</f>
        <v> </v>
      </c>
      <c r="K16" s="117">
        <f t="shared" si="0"/>
      </c>
      <c r="L16" s="117">
        <f t="shared" si="1"/>
      </c>
      <c r="M16" s="117" t="str">
        <f>IF(COUNTIF($F$5:$F16,$F16)&lt;3,$F16," ")</f>
        <v>C.V.C. MONTFAVET</v>
      </c>
      <c r="N16" s="117">
        <f t="shared" si="2"/>
        <v>0</v>
      </c>
      <c r="O16" s="117" t="str">
        <f t="shared" si="3"/>
        <v>MT</v>
      </c>
      <c r="P16" s="59" t="str">
        <f t="shared" si="4"/>
        <v>C.V.C. MONTFAVET</v>
      </c>
      <c r="Q16" s="59">
        <f t="shared" si="5"/>
        <v>0</v>
      </c>
      <c r="R16" s="59" t="str">
        <f t="shared" si="6"/>
        <v>MT</v>
      </c>
      <c r="S16" s="117" t="str">
        <f>IF(COUNTIF($F$5:$F16,J16)&lt;4,$F16," ")</f>
        <v>C.V.C. MONTFAVET</v>
      </c>
      <c r="T16" s="117">
        <f t="shared" si="7"/>
        <v>0</v>
      </c>
      <c r="U16" s="117" t="str">
        <f t="shared" si="8"/>
        <v>MT</v>
      </c>
      <c r="V16" s="59" t="str">
        <f t="shared" si="9"/>
        <v>C.V.C. MONTFAVET</v>
      </c>
      <c r="W16" s="59">
        <f t="shared" si="10"/>
      </c>
      <c r="X16" s="117">
        <f t="shared" si="11"/>
      </c>
      <c r="Y16" s="117">
        <f t="shared" si="12"/>
      </c>
    </row>
    <row r="17" spans="1:25" ht="13.5">
      <c r="A17" s="49"/>
      <c r="B17" s="44">
        <v>13</v>
      </c>
      <c r="C17" s="406">
        <v>61</v>
      </c>
      <c r="D17" s="273" t="str">
        <f>IF(C17&gt;0,CONCATENATE((VLOOKUP($C17,Inscription!$A$12:$G$91,3,FALSE)),"   ",(VLOOKUP($C17,Inscription!$A$12:$G$91,4,FALSE)))," ")</f>
        <v>SALAZAR   LOÏC</v>
      </c>
      <c r="E17" s="274"/>
      <c r="F17" s="5" t="str">
        <f>IF(C17&gt;0,(VLOOKUP($C17,Inscription!$A$12:$G$91,5,FALSE))," ")</f>
        <v>C.V.C. MONTFAVET</v>
      </c>
      <c r="G17" s="5">
        <f>IF(C17&gt;0,(VLOOKUP($C17,Inscription!$A$12:$G$91,7,FALSE))," ")</f>
        <v>2184001130</v>
      </c>
      <c r="H17" s="5" t="str">
        <f>LEFT(IF(C17&gt;0,(VLOOKUP($C17,Inscription!$A$12:$G$91,6,FALSE))," "),8)</f>
        <v>2ème Cat</v>
      </c>
      <c r="I17" s="48" t="str">
        <f t="shared" si="13"/>
        <v>MT</v>
      </c>
      <c r="J17" s="117" t="str">
        <f>IF(COUNTIF($F$5:$F17,$F17)&lt;2,$F17," ")</f>
        <v> </v>
      </c>
      <c r="K17" s="117">
        <f t="shared" si="0"/>
      </c>
      <c r="L17" s="117">
        <f t="shared" si="1"/>
      </c>
      <c r="M17" s="117" t="str">
        <f>IF(COUNTIF($F$5:$F17,$F17)&lt;3,$F17," ")</f>
        <v> </v>
      </c>
      <c r="N17" s="117">
        <f t="shared" si="2"/>
      </c>
      <c r="O17" s="117">
        <f t="shared" si="3"/>
      </c>
      <c r="P17" s="59">
        <f t="shared" si="4"/>
      </c>
      <c r="Q17" s="59">
        <f t="shared" si="5"/>
        <v>1000</v>
      </c>
      <c r="R17" s="59">
        <f t="shared" si="6"/>
        <v>1000</v>
      </c>
      <c r="S17" s="117" t="str">
        <f>IF(COUNTIF($F$5:$F17,J17)&lt;4,$F17," ")</f>
        <v>C.V.C. MONTFAVET</v>
      </c>
      <c r="T17" s="117">
        <f t="shared" si="7"/>
        <v>0</v>
      </c>
      <c r="U17" s="117" t="str">
        <f t="shared" si="8"/>
        <v>MT</v>
      </c>
      <c r="V17" s="59" t="str">
        <f t="shared" si="9"/>
        <v>C.V.C. MONTFAVET</v>
      </c>
      <c r="W17" s="59" t="str">
        <f t="shared" si="10"/>
        <v>C.V.C. MONTFAVET</v>
      </c>
      <c r="X17" s="117">
        <f t="shared" si="11"/>
        <v>0</v>
      </c>
      <c r="Y17" s="117" t="str">
        <f t="shared" si="12"/>
        <v>MT</v>
      </c>
    </row>
    <row r="18" spans="1:25" ht="13.5">
      <c r="A18" s="49"/>
      <c r="B18" s="44">
        <v>14</v>
      </c>
      <c r="C18" s="406">
        <v>72</v>
      </c>
      <c r="D18" s="273" t="str">
        <f>IF(C18&gt;0,CONCATENATE((VLOOKUP($C18,Inscription!$A$12:$G$91,3,FALSE)),"   ",(VLOOKUP($C18,Inscription!$A$12:$G$91,4,FALSE)))," ")</f>
        <v>DE ROSSI   Lucas</v>
      </c>
      <c r="E18" s="274"/>
      <c r="F18" s="5" t="str">
        <f>IF(C18&gt;0,(VLOOKUP($C18,Inscription!$A$12:$G$91,5,FALSE))," ")</f>
        <v>AIX VTT</v>
      </c>
      <c r="G18" s="5" t="str">
        <f>IF(C18&gt;0,(VLOOKUP($C18,Inscription!$A$12:$G$91,7,FALSE))," ")</f>
        <v>2113173270</v>
      </c>
      <c r="H18" s="5" t="str">
        <f>LEFT(IF(C18&gt;0,(VLOOKUP($C18,Inscription!$A$12:$G$91,6,FALSE))," "),8)</f>
        <v>2ème Cat</v>
      </c>
      <c r="I18" s="48" t="str">
        <f t="shared" si="13"/>
        <v>MT</v>
      </c>
      <c r="J18" s="117" t="str">
        <f>IF(COUNTIF($F$5:$F18,$F18)&lt;2,$F18," ")</f>
        <v>AIX VTT</v>
      </c>
      <c r="K18" s="117">
        <f t="shared" si="0"/>
        <v>0</v>
      </c>
      <c r="L18" s="117" t="str">
        <f t="shared" si="1"/>
        <v>MT</v>
      </c>
      <c r="M18" s="117" t="str">
        <f>IF(COUNTIF($F$5:$F18,$F18)&lt;3,$F18," ")</f>
        <v>AIX VTT</v>
      </c>
      <c r="N18" s="117">
        <f t="shared" si="2"/>
        <v>0</v>
      </c>
      <c r="O18" s="117" t="str">
        <f t="shared" si="3"/>
        <v>MT</v>
      </c>
      <c r="P18" s="59">
        <f t="shared" si="4"/>
      </c>
      <c r="Q18" s="59">
        <f t="shared" si="5"/>
        <v>1000</v>
      </c>
      <c r="R18" s="59">
        <f t="shared" si="6"/>
        <v>1000</v>
      </c>
      <c r="S18" s="117" t="str">
        <f>IF(COUNTIF($F$5:$F18,J18)&lt;4,$F18," ")</f>
        <v>AIX VTT</v>
      </c>
      <c r="T18" s="117">
        <f t="shared" si="7"/>
        <v>0</v>
      </c>
      <c r="U18" s="117" t="str">
        <f t="shared" si="8"/>
        <v>MT</v>
      </c>
      <c r="V18" s="59">
        <f t="shared" si="9"/>
      </c>
      <c r="W18" s="59">
        <f t="shared" si="10"/>
      </c>
      <c r="X18" s="117">
        <f t="shared" si="11"/>
      </c>
      <c r="Y18" s="117">
        <f t="shared" si="12"/>
      </c>
    </row>
    <row r="19" spans="1:25" ht="13.5">
      <c r="A19" s="49"/>
      <c r="B19" s="44">
        <v>15</v>
      </c>
      <c r="C19" s="406">
        <v>47</v>
      </c>
      <c r="D19" s="273" t="str">
        <f>IF(C19&gt;0,CONCATENATE((VLOOKUP($C19,Inscription!$A$12:$G$91,3,FALSE)),"   ",(VLOOKUP($C19,Inscription!$A$12:$G$91,4,FALSE)))," ")</f>
        <v>MAURIN   JEAN MICHEL</v>
      </c>
      <c r="E19" s="274"/>
      <c r="F19" s="5" t="str">
        <f>IF(C19&gt;0,(VLOOKUP($C19,Inscription!$A$12:$G$91,5,FALSE))," ")</f>
        <v>A.V.C.AIX EN PROVENCE</v>
      </c>
      <c r="G19" s="5">
        <f>IF(C19&gt;0,(VLOOKUP($C19,Inscription!$A$12:$G$91,7,FALSE))," ")</f>
        <v>2113021229</v>
      </c>
      <c r="H19" s="5" t="str">
        <f>LEFT(IF(C19&gt;0,(VLOOKUP($C19,Inscription!$A$12:$G$91,6,FALSE))," "),8)</f>
        <v>3ème Cat</v>
      </c>
      <c r="I19" s="48" t="str">
        <f t="shared" si="13"/>
        <v>MT</v>
      </c>
      <c r="J19" s="117" t="str">
        <f>IF(COUNTIF($F$5:$F19,$F19)&lt;2,$F19," ")</f>
        <v> </v>
      </c>
      <c r="K19" s="117">
        <f t="shared" si="0"/>
      </c>
      <c r="L19" s="117">
        <f t="shared" si="1"/>
      </c>
      <c r="M19" s="117" t="str">
        <f>IF(COUNTIF($F$5:$F19,$F19)&lt;3,$F19," ")</f>
        <v> </v>
      </c>
      <c r="N19" s="117">
        <f t="shared" si="2"/>
      </c>
      <c r="O19" s="117">
        <f t="shared" si="3"/>
      </c>
      <c r="P19" s="59">
        <f t="shared" si="4"/>
      </c>
      <c r="Q19" s="59">
        <f t="shared" si="5"/>
        <v>1000</v>
      </c>
      <c r="R19" s="59">
        <f t="shared" si="6"/>
        <v>1000</v>
      </c>
      <c r="S19" s="117" t="str">
        <f>IF(COUNTIF($F$5:$F19,J19)&lt;4,$F19," ")</f>
        <v>A.V.C.AIX EN PROVENCE</v>
      </c>
      <c r="T19" s="117">
        <f t="shared" si="7"/>
        <v>0</v>
      </c>
      <c r="U19" s="117" t="str">
        <f t="shared" si="8"/>
        <v>MT</v>
      </c>
      <c r="V19" s="59" t="str">
        <f t="shared" si="9"/>
        <v>A.V.C.AIX EN PROVENCE</v>
      </c>
      <c r="W19" s="59" t="str">
        <f t="shared" si="10"/>
        <v>A.V.C.AIX EN PROVENCE</v>
      </c>
      <c r="X19" s="117">
        <f t="shared" si="11"/>
        <v>0</v>
      </c>
      <c r="Y19" s="117" t="str">
        <f t="shared" si="12"/>
        <v>MT</v>
      </c>
    </row>
    <row r="20" spans="1:25" ht="13.5">
      <c r="A20" s="49"/>
      <c r="B20" s="44">
        <v>16</v>
      </c>
      <c r="C20" s="406">
        <v>2</v>
      </c>
      <c r="D20" s="273" t="str">
        <f>IF(C20&gt;0,CONCATENATE((VLOOKUP($C20,Inscription!$A$12:$G$91,3,FALSE)),"   ",(VLOOKUP($C20,Inscription!$A$12:$G$91,4,FALSE)))," ")</f>
        <v>AMMENDOLA   Thomas</v>
      </c>
      <c r="E20" s="274"/>
      <c r="F20" s="5" t="str">
        <f>IF(C20&gt;0,(VLOOKUP($C20,Inscription!$A$12:$G$91,5,FALSE))," ")</f>
        <v>A.V.C.AIX EN PROVENCE</v>
      </c>
      <c r="G20" s="5">
        <f>IF(C20&gt;0,(VLOOKUP($C20,Inscription!$A$12:$G$91,7,FALSE))," ")</f>
        <v>2113021046</v>
      </c>
      <c r="H20" s="5" t="str">
        <f>LEFT(IF(C20&gt;0,(VLOOKUP($C20,Inscription!$A$12:$G$91,6,FALSE))," "),8)</f>
        <v>Junior</v>
      </c>
      <c r="I20" s="48" t="str">
        <f t="shared" si="13"/>
        <v>MT</v>
      </c>
      <c r="J20" s="117" t="str">
        <f>IF(COUNTIF($F$5:$F20,$F20)&lt;2,$F20," ")</f>
        <v> </v>
      </c>
      <c r="K20" s="117">
        <f t="shared" si="0"/>
      </c>
      <c r="L20" s="117">
        <f t="shared" si="1"/>
      </c>
      <c r="M20" s="117" t="str">
        <f>IF(COUNTIF($F$5:$F20,$F20)&lt;3,$F20," ")</f>
        <v> </v>
      </c>
      <c r="N20" s="117">
        <f t="shared" si="2"/>
      </c>
      <c r="O20" s="117">
        <f t="shared" si="3"/>
      </c>
      <c r="P20" s="59">
        <f t="shared" si="4"/>
      </c>
      <c r="Q20" s="59">
        <f t="shared" si="5"/>
        <v>1000</v>
      </c>
      <c r="R20" s="59">
        <f t="shared" si="6"/>
        <v>1000</v>
      </c>
      <c r="S20" s="117" t="str">
        <f>IF(COUNTIF($F$5:$F20,J20)&lt;4,$F20," ")</f>
        <v>A.V.C.AIX EN PROVENCE</v>
      </c>
      <c r="T20" s="117">
        <f t="shared" si="7"/>
        <v>0</v>
      </c>
      <c r="U20" s="117" t="str">
        <f t="shared" si="8"/>
        <v>MT</v>
      </c>
      <c r="V20" s="59" t="str">
        <f t="shared" si="9"/>
        <v>A.V.C.AIX EN PROVENCE</v>
      </c>
      <c r="W20" s="59" t="str">
        <f t="shared" si="10"/>
        <v>A.V.C.AIX EN PROVENCE</v>
      </c>
      <c r="X20" s="117">
        <f t="shared" si="11"/>
        <v>0</v>
      </c>
      <c r="Y20" s="117" t="str">
        <f t="shared" si="12"/>
        <v>MT</v>
      </c>
    </row>
    <row r="21" spans="1:25" ht="13.5">
      <c r="A21" s="49"/>
      <c r="B21" s="44">
        <v>17</v>
      </c>
      <c r="C21" s="406">
        <v>31</v>
      </c>
      <c r="D21" s="273" t="str">
        <f>IF(C21&gt;0,CONCATENATE((VLOOKUP($C21,Inscription!$A$12:$G$91,3,FALSE)),"   ",(VLOOKUP($C21,Inscription!$A$12:$G$91,4,FALSE)))," ")</f>
        <v>FERRERO   Florent</v>
      </c>
      <c r="E21" s="274"/>
      <c r="F21" s="5" t="str">
        <f>IF(C21&gt;0,(VLOOKUP($C21,Inscription!$A$12:$G$91,5,FALSE))," ")</f>
        <v>VS SEYNOIS</v>
      </c>
      <c r="G21" s="5">
        <f>IF(C21&gt;0,(VLOOKUP($C21,Inscription!$A$12:$G$91,7,FALSE))," ")</f>
        <v>883030039</v>
      </c>
      <c r="H21" s="5" t="str">
        <f>LEFT(IF(C21&gt;0,(VLOOKUP($C21,Inscription!$A$12:$G$91,6,FALSE))," "),8)</f>
        <v>2ème Cat</v>
      </c>
      <c r="I21" s="48" t="str">
        <f t="shared" si="13"/>
        <v>MT</v>
      </c>
      <c r="J21" s="117" t="str">
        <f>IF(COUNTIF($F$5:$F21,$F21)&lt;2,$F21," ")</f>
        <v>VS SEYNOIS</v>
      </c>
      <c r="K21" s="117">
        <f t="shared" si="0"/>
        <v>0</v>
      </c>
      <c r="L21" s="117" t="str">
        <f t="shared" si="1"/>
        <v>MT</v>
      </c>
      <c r="M21" s="117" t="str">
        <f>IF(COUNTIF($F$5:$F21,$F21)&lt;3,$F21," ")</f>
        <v>VS SEYNOIS</v>
      </c>
      <c r="N21" s="117">
        <f t="shared" si="2"/>
        <v>0</v>
      </c>
      <c r="O21" s="117" t="str">
        <f t="shared" si="3"/>
        <v>MT</v>
      </c>
      <c r="P21" s="59">
        <f t="shared" si="4"/>
      </c>
      <c r="Q21" s="59">
        <f t="shared" si="5"/>
        <v>1000</v>
      </c>
      <c r="R21" s="59">
        <f t="shared" si="6"/>
        <v>1000</v>
      </c>
      <c r="S21" s="117" t="str">
        <f>IF(COUNTIF($F$5:$F21,J21)&lt;4,$F21," ")</f>
        <v>VS SEYNOIS</v>
      </c>
      <c r="T21" s="117">
        <f t="shared" si="7"/>
        <v>0</v>
      </c>
      <c r="U21" s="117" t="str">
        <f t="shared" si="8"/>
        <v>MT</v>
      </c>
      <c r="V21" s="59">
        <f t="shared" si="9"/>
      </c>
      <c r="W21" s="59">
        <f t="shared" si="10"/>
      </c>
      <c r="X21" s="117">
        <f t="shared" si="11"/>
      </c>
      <c r="Y21" s="117">
        <f t="shared" si="12"/>
      </c>
    </row>
    <row r="22" spans="1:25" ht="13.5">
      <c r="A22" s="49"/>
      <c r="B22" s="44">
        <v>18</v>
      </c>
      <c r="C22" s="406">
        <v>16</v>
      </c>
      <c r="D22" s="273" t="str">
        <f>IF(C22&gt;0,CONCATENATE((VLOOKUP($C22,Inscription!$A$12:$G$91,3,FALSE)),"   ",(VLOOKUP($C22,Inscription!$A$12:$G$91,4,FALSE)))," ")</f>
        <v>BOUSQUET   Pascal</v>
      </c>
      <c r="E22" s="274"/>
      <c r="F22" s="5" t="str">
        <f>IF(C22&gt;0,(VLOOKUP($C22,Inscription!$A$12:$G$91,5,FALSE))," ")</f>
        <v>SC DE NICE JOLLYWEAR</v>
      </c>
      <c r="G22" s="5">
        <f>IF(C22&gt;0,(VLOOKUP($C22,Inscription!$A$12:$G$91,7,FALSE))," ")</f>
        <v>806038069</v>
      </c>
      <c r="H22" s="5" t="str">
        <f>LEFT(IF(C22&gt;0,(VLOOKUP($C22,Inscription!$A$12:$G$91,6,FALSE))," "),8)</f>
        <v>2ème Cat</v>
      </c>
      <c r="I22" s="48" t="str">
        <f t="shared" si="13"/>
        <v>MT</v>
      </c>
      <c r="J22" s="117" t="str">
        <f>IF(COUNTIF($F$5:$F22,$F22)&lt;2,$F22," ")</f>
        <v> </v>
      </c>
      <c r="K22" s="117">
        <f t="shared" si="0"/>
      </c>
      <c r="L22" s="117">
        <f t="shared" si="1"/>
      </c>
      <c r="M22" s="117" t="str">
        <f>IF(COUNTIF($F$5:$F22,$F22)&lt;3,$F22," ")</f>
        <v>SC DE NICE JOLLYWEAR</v>
      </c>
      <c r="N22" s="117">
        <f t="shared" si="2"/>
        <v>0</v>
      </c>
      <c r="O22" s="117" t="str">
        <f t="shared" si="3"/>
        <v>MT</v>
      </c>
      <c r="P22" s="59" t="str">
        <f t="shared" si="4"/>
        <v>SC DE NICE JOLLYWEAR</v>
      </c>
      <c r="Q22" s="59">
        <f t="shared" si="5"/>
        <v>0</v>
      </c>
      <c r="R22" s="59" t="str">
        <f t="shared" si="6"/>
        <v>MT</v>
      </c>
      <c r="S22" s="117" t="str">
        <f>IF(COUNTIF($F$5:$F22,J22)&lt;4,$F22," ")</f>
        <v>SC DE NICE JOLLYWEAR</v>
      </c>
      <c r="T22" s="117">
        <f t="shared" si="7"/>
        <v>0</v>
      </c>
      <c r="U22" s="117" t="str">
        <f t="shared" si="8"/>
        <v>MT</v>
      </c>
      <c r="V22" s="59" t="str">
        <f t="shared" si="9"/>
        <v>SC DE NICE JOLLYWEAR</v>
      </c>
      <c r="W22" s="59">
        <f t="shared" si="10"/>
      </c>
      <c r="X22" s="117">
        <f t="shared" si="11"/>
      </c>
      <c r="Y22" s="117">
        <f t="shared" si="12"/>
      </c>
    </row>
    <row r="23" spans="1:25" ht="13.5">
      <c r="A23" s="49"/>
      <c r="B23" s="44">
        <v>19</v>
      </c>
      <c r="C23" s="406">
        <v>4</v>
      </c>
      <c r="D23" s="273" t="str">
        <f>IF(C23&gt;0,CONCATENATE((VLOOKUP($C23,Inscription!$A$12:$G$91,3,FALSE)),"   ",(VLOOKUP($C23,Inscription!$A$12:$G$91,4,FALSE)))," ")</f>
        <v>ARONDEL   JULIEN</v>
      </c>
      <c r="E23" s="274"/>
      <c r="F23" s="5" t="str">
        <f>IF(C23&gt;0,(VLOOKUP($C23,Inscription!$A$12:$G$91,5,FALSE))," ")</f>
        <v>CYCLO CLUB SALONAIS</v>
      </c>
      <c r="G23" s="5">
        <f>IF(C23&gt;0,(VLOOKUP($C23,Inscription!$A$12:$G$91,7,FALSE))," ")</f>
        <v>2113142266</v>
      </c>
      <c r="H23" s="5" t="str">
        <f>LEFT(IF(C23&gt;0,(VLOOKUP($C23,Inscription!$A$12:$G$91,6,FALSE))," "),8)</f>
        <v>3ème Cat</v>
      </c>
      <c r="I23" s="48" t="str">
        <f t="shared" si="13"/>
        <v>MT</v>
      </c>
      <c r="J23" s="117" t="str">
        <f>IF(COUNTIF($F$5:$F23,$F23)&lt;2,$F23," ")</f>
        <v> </v>
      </c>
      <c r="K23" s="117">
        <f t="shared" si="0"/>
      </c>
      <c r="L23" s="117">
        <f t="shared" si="1"/>
      </c>
      <c r="M23" s="117" t="str">
        <f>IF(COUNTIF($F$5:$F23,$F23)&lt;3,$F23," ")</f>
        <v> </v>
      </c>
      <c r="N23" s="117">
        <f t="shared" si="2"/>
      </c>
      <c r="O23" s="117">
        <f t="shared" si="3"/>
      </c>
      <c r="P23" s="59">
        <f t="shared" si="4"/>
      </c>
      <c r="Q23" s="59">
        <f t="shared" si="5"/>
        <v>1000</v>
      </c>
      <c r="R23" s="59">
        <f t="shared" si="6"/>
        <v>1000</v>
      </c>
      <c r="S23" s="117" t="str">
        <f>IF(COUNTIF($F$5:$F23,J23)&lt;4,$F23," ")</f>
        <v>CYCLO CLUB SALONAIS</v>
      </c>
      <c r="T23" s="117">
        <f t="shared" si="7"/>
        <v>0</v>
      </c>
      <c r="U23" s="117" t="str">
        <f t="shared" si="8"/>
        <v>MT</v>
      </c>
      <c r="V23" s="59" t="str">
        <f t="shared" si="9"/>
        <v>CYCLO CLUB SALONAIS</v>
      </c>
      <c r="W23" s="59" t="str">
        <f t="shared" si="10"/>
        <v>CYCLO CLUB SALONAIS</v>
      </c>
      <c r="X23" s="117">
        <f t="shared" si="11"/>
        <v>0</v>
      </c>
      <c r="Y23" s="117" t="str">
        <f t="shared" si="12"/>
        <v>MT</v>
      </c>
    </row>
    <row r="24" spans="1:25" ht="13.5">
      <c r="A24" s="49"/>
      <c r="B24" s="44">
        <v>20</v>
      </c>
      <c r="C24" s="406">
        <v>23</v>
      </c>
      <c r="D24" s="273" t="str">
        <f>IF(C24&gt;0,CONCATENATE((VLOOKUP($C24,Inscription!$A$12:$G$91,3,FALSE)),"   ",(VLOOKUP($C24,Inscription!$A$12:$G$91,4,FALSE)))," ")</f>
        <v>COELHO   MATHIEU</v>
      </c>
      <c r="E24" s="274"/>
      <c r="F24" s="5" t="str">
        <f>IF(C24&gt;0,(VLOOKUP($C24,Inscription!$A$12:$G$91,5,FALSE))," ")</f>
        <v>VITROLLES VELO CLUB BMX</v>
      </c>
      <c r="G24" s="5">
        <f>IF(C24&gt;0,(VLOOKUP($C24,Inscription!$A$12:$G$91,7,FALSE))," ")</f>
        <v>2113212207</v>
      </c>
      <c r="H24" s="5" t="str">
        <f>LEFT(IF(C24&gt;0,(VLOOKUP($C24,Inscription!$A$12:$G$91,6,FALSE))," "),8)</f>
        <v>3ème Cat</v>
      </c>
      <c r="I24" s="48" t="str">
        <f t="shared" si="13"/>
        <v>MT</v>
      </c>
      <c r="J24" s="117" t="str">
        <f>IF(COUNTIF($F$5:$F24,$F24)&lt;2,$F24," ")</f>
        <v>VITROLLES VELO CLUB BMX</v>
      </c>
      <c r="K24" s="117">
        <f t="shared" si="0"/>
        <v>0</v>
      </c>
      <c r="L24" s="117" t="str">
        <f t="shared" si="1"/>
        <v>MT</v>
      </c>
      <c r="M24" s="117" t="str">
        <f>IF(COUNTIF($F$5:$F24,$F24)&lt;3,$F24," ")</f>
        <v>VITROLLES VELO CLUB BMX</v>
      </c>
      <c r="N24" s="117">
        <f t="shared" si="2"/>
        <v>0</v>
      </c>
      <c r="O24" s="117" t="str">
        <f t="shared" si="3"/>
        <v>MT</v>
      </c>
      <c r="P24" s="59">
        <f t="shared" si="4"/>
      </c>
      <c r="Q24" s="59">
        <f t="shared" si="5"/>
        <v>1000</v>
      </c>
      <c r="R24" s="59">
        <f t="shared" si="6"/>
        <v>1000</v>
      </c>
      <c r="S24" s="117" t="str">
        <f>IF(COUNTIF($F$5:$F24,J24)&lt;4,$F24," ")</f>
        <v>VITROLLES VELO CLUB BMX</v>
      </c>
      <c r="T24" s="117">
        <f t="shared" si="7"/>
        <v>0</v>
      </c>
      <c r="U24" s="117" t="str">
        <f t="shared" si="8"/>
        <v>MT</v>
      </c>
      <c r="V24" s="59">
        <f t="shared" si="9"/>
      </c>
      <c r="W24" s="59">
        <f t="shared" si="10"/>
      </c>
      <c r="X24" s="117">
        <f t="shared" si="11"/>
      </c>
      <c r="Y24" s="117">
        <f t="shared" si="12"/>
      </c>
    </row>
    <row r="25" spans="1:25" ht="13.5">
      <c r="A25" s="49"/>
      <c r="B25" s="44">
        <v>21</v>
      </c>
      <c r="C25" s="406">
        <v>27</v>
      </c>
      <c r="D25" s="273" t="str">
        <f>IF(C25&gt;0,CONCATENATE((VLOOKUP($C25,Inscription!$A$12:$G$91,3,FALSE)),"   ",(VLOOKUP($C25,Inscription!$A$12:$G$91,4,FALSE)))," ")</f>
        <v>DONADIEU   MAXIME</v>
      </c>
      <c r="E25" s="274"/>
      <c r="F25" s="5" t="str">
        <f>IF(C25&gt;0,(VLOOKUP($C25,Inscription!$A$12:$G$91,5,FALSE))," ")</f>
        <v>VELO CLUB DE MARSEILLE</v>
      </c>
      <c r="G25" s="5">
        <f>IF(C25&gt;0,(VLOOKUP($C25,Inscription!$A$12:$G$91,7,FALSE))," ")</f>
        <v>2113139009</v>
      </c>
      <c r="H25" s="5" t="str">
        <f>LEFT(IF(C25&gt;0,(VLOOKUP($C25,Inscription!$A$12:$G$91,6,FALSE))," "),8)</f>
        <v>Pass`Cyc</v>
      </c>
      <c r="I25" s="48" t="str">
        <f t="shared" si="13"/>
        <v>MT</v>
      </c>
      <c r="J25" s="117" t="str">
        <f>IF(COUNTIF($F$5:$F25,$F25)&lt;2,$F25," ")</f>
        <v>VELO CLUB DE MARSEILLE</v>
      </c>
      <c r="K25" s="117">
        <f t="shared" si="0"/>
        <v>0</v>
      </c>
      <c r="L25" s="117" t="str">
        <f t="shared" si="1"/>
        <v>MT</v>
      </c>
      <c r="M25" s="117" t="str">
        <f>IF(COUNTIF($F$5:$F25,$F25)&lt;3,$F25," ")</f>
        <v>VELO CLUB DE MARSEILLE</v>
      </c>
      <c r="N25" s="117">
        <f t="shared" si="2"/>
        <v>0</v>
      </c>
      <c r="O25" s="117" t="str">
        <f t="shared" si="3"/>
        <v>MT</v>
      </c>
      <c r="P25" s="59">
        <f t="shared" si="4"/>
      </c>
      <c r="Q25" s="59">
        <f t="shared" si="5"/>
        <v>1000</v>
      </c>
      <c r="R25" s="59">
        <f t="shared" si="6"/>
        <v>1000</v>
      </c>
      <c r="S25" s="117" t="str">
        <f>IF(COUNTIF($F$5:$F25,J25)&lt;4,$F25," ")</f>
        <v>VELO CLUB DE MARSEILLE</v>
      </c>
      <c r="T25" s="117">
        <f t="shared" si="7"/>
        <v>0</v>
      </c>
      <c r="U25" s="117" t="str">
        <f t="shared" si="8"/>
        <v>MT</v>
      </c>
      <c r="V25" s="59">
        <f t="shared" si="9"/>
      </c>
      <c r="W25" s="59">
        <f t="shared" si="10"/>
      </c>
      <c r="X25" s="117">
        <f t="shared" si="11"/>
      </c>
      <c r="Y25" s="117">
        <f t="shared" si="12"/>
      </c>
    </row>
    <row r="26" spans="1:25" ht="13.5">
      <c r="A26" s="49"/>
      <c r="B26" s="44">
        <v>22</v>
      </c>
      <c r="C26" s="406">
        <v>75</v>
      </c>
      <c r="D26" s="273" t="str">
        <f>IF(C26&gt;0,CONCATENATE((VLOOKUP($C26,Inscription!$A$12:$G$91,3,FALSE)),"   ",(VLOOKUP($C26,Inscription!$A$12:$G$91,4,FALSE)))," ")</f>
        <v>DRUMEZ   David</v>
      </c>
      <c r="E26" s="274"/>
      <c r="F26" s="5" t="str">
        <f>IF(C26&gt;0,(VLOOKUP($C26,Inscription!$A$12:$G$91,5,FALSE))," ")</f>
        <v>DURANCE TRIATHLON</v>
      </c>
      <c r="G26" s="5" t="str">
        <f>IF(C26&gt;0,(VLOOKUP($C26,Inscription!$A$12:$G$91,7,FALSE))," ")</f>
        <v>CARTE JOUR.</v>
      </c>
      <c r="H26" s="5" t="str">
        <f>LEFT(IF(C26&gt;0,(VLOOKUP($C26,Inscription!$A$12:$G$91,6,FALSE))," "),8)</f>
        <v>senior</v>
      </c>
      <c r="I26" s="48" t="str">
        <f t="shared" si="13"/>
        <v>MT</v>
      </c>
      <c r="J26" s="117" t="str">
        <f>IF(COUNTIF($F$5:$F26,$F26)&lt;2,$F26," ")</f>
        <v>DURANCE TRIATHLON</v>
      </c>
      <c r="K26" s="117">
        <f t="shared" si="0"/>
        <v>0</v>
      </c>
      <c r="L26" s="117" t="str">
        <f t="shared" si="1"/>
        <v>MT</v>
      </c>
      <c r="M26" s="117" t="str">
        <f>IF(COUNTIF($F$5:$F26,$F26)&lt;3,$F26," ")</f>
        <v>DURANCE TRIATHLON</v>
      </c>
      <c r="N26" s="117">
        <f t="shared" si="2"/>
        <v>0</v>
      </c>
      <c r="O26" s="117" t="str">
        <f t="shared" si="3"/>
        <v>MT</v>
      </c>
      <c r="P26" s="59">
        <f t="shared" si="4"/>
      </c>
      <c r="Q26" s="59">
        <f t="shared" si="5"/>
        <v>1000</v>
      </c>
      <c r="R26" s="59">
        <f t="shared" si="6"/>
        <v>1000</v>
      </c>
      <c r="S26" s="117" t="str">
        <f>IF(COUNTIF($F$5:$F26,J26)&lt;4,$F26," ")</f>
        <v>DURANCE TRIATHLON</v>
      </c>
      <c r="T26" s="117">
        <f t="shared" si="7"/>
        <v>0</v>
      </c>
      <c r="U26" s="117" t="str">
        <f t="shared" si="8"/>
        <v>MT</v>
      </c>
      <c r="V26" s="59">
        <f t="shared" si="9"/>
      </c>
      <c r="W26" s="59">
        <f t="shared" si="10"/>
      </c>
      <c r="X26" s="117">
        <f t="shared" si="11"/>
      </c>
      <c r="Y26" s="117">
        <f t="shared" si="12"/>
      </c>
    </row>
    <row r="27" spans="1:25" ht="13.5">
      <c r="A27" s="49"/>
      <c r="B27" s="44">
        <v>23</v>
      </c>
      <c r="C27" s="406">
        <v>20</v>
      </c>
      <c r="D27" s="273" t="str">
        <f>IF(C27&gt;0,CONCATENATE((VLOOKUP($C27,Inscription!$A$12:$G$91,3,FALSE)),"   ",(VLOOKUP($C27,Inscription!$A$12:$G$91,4,FALSE)))," ")</f>
        <v>CARETTE   JEAN SEBASTIEN</v>
      </c>
      <c r="E27" s="274"/>
      <c r="F27" s="5" t="str">
        <f>IF(C27&gt;0,(VLOOKUP($C27,Inscription!$A$12:$G$91,5,FALSE))," ")</f>
        <v>ROUE D'OR SISTERON</v>
      </c>
      <c r="G27" s="5">
        <f>IF(C27&gt;0,(VLOOKUP($C27,Inscription!$A$12:$G$91,7,FALSE))," ")</f>
        <v>2104099064</v>
      </c>
      <c r="H27" s="5" t="str">
        <f>LEFT(IF(C27&gt;0,(VLOOKUP($C27,Inscription!$A$12:$G$91,6,FALSE))," "),8)</f>
        <v>2ème Cat</v>
      </c>
      <c r="I27" s="48" t="str">
        <f t="shared" si="13"/>
        <v>MT</v>
      </c>
      <c r="J27" s="117" t="str">
        <f>IF(COUNTIF($F$5:$F27,$F27)&lt;2,$F27," ")</f>
        <v>ROUE D'OR SISTERON</v>
      </c>
      <c r="K27" s="117">
        <f t="shared" si="0"/>
        <v>0</v>
      </c>
      <c r="L27" s="117" t="str">
        <f t="shared" si="1"/>
        <v>MT</v>
      </c>
      <c r="M27" s="117" t="str">
        <f>IF(COUNTIF($F$5:$F27,$F27)&lt;3,$F27," ")</f>
        <v>ROUE D'OR SISTERON</v>
      </c>
      <c r="N27" s="117">
        <f t="shared" si="2"/>
        <v>0</v>
      </c>
      <c r="O27" s="117" t="str">
        <f t="shared" si="3"/>
        <v>MT</v>
      </c>
      <c r="P27" s="59">
        <f t="shared" si="4"/>
      </c>
      <c r="Q27" s="59">
        <f t="shared" si="5"/>
        <v>1000</v>
      </c>
      <c r="R27" s="59">
        <f t="shared" si="6"/>
        <v>1000</v>
      </c>
      <c r="S27" s="117" t="str">
        <f>IF(COUNTIF($F$5:$F27,J27)&lt;4,$F27," ")</f>
        <v>ROUE D'OR SISTERON</v>
      </c>
      <c r="T27" s="117">
        <f t="shared" si="7"/>
        <v>0</v>
      </c>
      <c r="U27" s="117" t="str">
        <f t="shared" si="8"/>
        <v>MT</v>
      </c>
      <c r="V27" s="59">
        <f t="shared" si="9"/>
      </c>
      <c r="W27" s="59">
        <f t="shared" si="10"/>
      </c>
      <c r="X27" s="117">
        <f t="shared" si="11"/>
      </c>
      <c r="Y27" s="117">
        <f t="shared" si="12"/>
      </c>
    </row>
    <row r="28" spans="1:25" ht="13.5">
      <c r="A28" s="49"/>
      <c r="B28" s="44">
        <v>24</v>
      </c>
      <c r="C28" s="406">
        <v>37</v>
      </c>
      <c r="D28" s="273" t="str">
        <f>IF(C28&gt;0,CONCATENATE((VLOOKUP($C28,Inscription!$A$12:$G$91,3,FALSE)),"   ",(VLOOKUP($C28,Inscription!$A$12:$G$91,4,FALSE)))," ")</f>
        <v>HUMBERT   Christophe</v>
      </c>
      <c r="E28" s="274"/>
      <c r="F28" s="5" t="str">
        <f>IF(C28&gt;0,(VLOOKUP($C28,Inscription!$A$12:$G$91,5,FALSE))," ")</f>
        <v>ROUE D'OR SISTERON</v>
      </c>
      <c r="G28" s="5">
        <f>IF(C28&gt;0,(VLOOKUP($C28,Inscription!$A$12:$G$91,7,FALSE))," ")</f>
        <v>2104099072</v>
      </c>
      <c r="H28" s="5" t="str">
        <f>LEFT(IF(C28&gt;0,(VLOOKUP($C28,Inscription!$A$12:$G$91,6,FALSE))," "),8)</f>
        <v>3ème Cat</v>
      </c>
      <c r="I28" s="48" t="str">
        <f t="shared" si="13"/>
        <v>MT</v>
      </c>
      <c r="J28" s="117" t="str">
        <f>IF(COUNTIF($F$5:$F28,$F28)&lt;2,$F28," ")</f>
        <v> </v>
      </c>
      <c r="K28" s="117">
        <f t="shared" si="0"/>
      </c>
      <c r="L28" s="117">
        <f t="shared" si="1"/>
      </c>
      <c r="M28" s="117" t="str">
        <f>IF(COUNTIF($F$5:$F28,$F28)&lt;3,$F28," ")</f>
        <v>ROUE D'OR SISTERON</v>
      </c>
      <c r="N28" s="117">
        <f t="shared" si="2"/>
        <v>0</v>
      </c>
      <c r="O28" s="117" t="str">
        <f t="shared" si="3"/>
        <v>MT</v>
      </c>
      <c r="P28" s="59" t="str">
        <f t="shared" si="4"/>
        <v>ROUE D'OR SISTERON</v>
      </c>
      <c r="Q28" s="59">
        <f t="shared" si="5"/>
        <v>0</v>
      </c>
      <c r="R28" s="59" t="str">
        <f t="shared" si="6"/>
        <v>MT</v>
      </c>
      <c r="S28" s="117" t="str">
        <f>IF(COUNTIF($F$5:$F28,J28)&lt;4,$F28," ")</f>
        <v>ROUE D'OR SISTERON</v>
      </c>
      <c r="T28" s="117">
        <f t="shared" si="7"/>
        <v>0</v>
      </c>
      <c r="U28" s="117" t="str">
        <f t="shared" si="8"/>
        <v>MT</v>
      </c>
      <c r="V28" s="59" t="str">
        <f t="shared" si="9"/>
        <v>ROUE D'OR SISTERON</v>
      </c>
      <c r="W28" s="59">
        <f t="shared" si="10"/>
      </c>
      <c r="X28" s="117">
        <f t="shared" si="11"/>
      </c>
      <c r="Y28" s="117">
        <f t="shared" si="12"/>
      </c>
    </row>
    <row r="29" spans="1:25" ht="13.5">
      <c r="A29" s="49"/>
      <c r="B29" s="44">
        <v>25</v>
      </c>
      <c r="C29" s="406">
        <v>19</v>
      </c>
      <c r="D29" s="273" t="str">
        <f>IF(C29&gt;0,CONCATENATE((VLOOKUP($C29,Inscription!$A$12:$G$91,3,FALSE)),"   ",(VLOOKUP($C29,Inscription!$A$12:$G$91,4,FALSE)))," ")</f>
        <v>CANNAU   ARNAUD</v>
      </c>
      <c r="E29" s="274"/>
      <c r="F29" s="5" t="str">
        <f>IF(C29&gt;0,(VLOOKUP($C29,Inscription!$A$12:$G$91,5,FALSE))," ")</f>
        <v>AIX V.T.T.</v>
      </c>
      <c r="G29" s="5">
        <f>IF(C29&gt;0,(VLOOKUP($C29,Inscription!$A$12:$G$91,7,FALSE))," ")</f>
        <v>2113173427</v>
      </c>
      <c r="H29" s="5" t="str">
        <f>LEFT(IF(C29&gt;0,(VLOOKUP($C29,Inscription!$A$12:$G$91,6,FALSE))," "),8)</f>
        <v>2ème Cat</v>
      </c>
      <c r="I29" s="48" t="str">
        <f t="shared" si="13"/>
        <v>MT</v>
      </c>
      <c r="J29" s="117" t="str">
        <f>IF(COUNTIF($F$5:$F29,$F29)&lt;2,$F29," ")</f>
        <v>AIX V.T.T.</v>
      </c>
      <c r="K29" s="117">
        <f t="shared" si="0"/>
        <v>0</v>
      </c>
      <c r="L29" s="117" t="str">
        <f t="shared" si="1"/>
        <v>MT</v>
      </c>
      <c r="M29" s="117" t="str">
        <f>IF(COUNTIF($F$5:$F29,$F29)&lt;3,$F29," ")</f>
        <v>AIX V.T.T.</v>
      </c>
      <c r="N29" s="117">
        <f t="shared" si="2"/>
        <v>0</v>
      </c>
      <c r="O29" s="117" t="str">
        <f t="shared" si="3"/>
        <v>MT</v>
      </c>
      <c r="P29" s="59">
        <f t="shared" si="4"/>
      </c>
      <c r="Q29" s="59">
        <f t="shared" si="5"/>
        <v>1000</v>
      </c>
      <c r="R29" s="59">
        <f t="shared" si="6"/>
        <v>1000</v>
      </c>
      <c r="S29" s="117" t="str">
        <f>IF(COUNTIF($F$5:$F29,J29)&lt;4,$F29," ")</f>
        <v>AIX V.T.T.</v>
      </c>
      <c r="T29" s="117">
        <f t="shared" si="7"/>
        <v>0</v>
      </c>
      <c r="U29" s="117" t="str">
        <f t="shared" si="8"/>
        <v>MT</v>
      </c>
      <c r="V29" s="59">
        <f t="shared" si="9"/>
      </c>
      <c r="W29" s="59">
        <f t="shared" si="10"/>
      </c>
      <c r="X29" s="117">
        <f t="shared" si="11"/>
      </c>
      <c r="Y29" s="117">
        <f t="shared" si="12"/>
      </c>
    </row>
    <row r="30" spans="1:25" ht="13.5">
      <c r="A30" s="49"/>
      <c r="B30" s="44">
        <v>26</v>
      </c>
      <c r="C30" s="406">
        <v>69</v>
      </c>
      <c r="D30" s="273" t="str">
        <f>IF(C30&gt;0,CONCATENATE((VLOOKUP($C30,Inscription!$A$12:$G$91,3,FALSE)),"   ",(VLOOKUP($C30,Inscription!$A$12:$G$91,4,FALSE)))," ")</f>
        <v>YOLANDE   FLORIAN</v>
      </c>
      <c r="E30" s="274"/>
      <c r="F30" s="5" t="str">
        <f>IF(C30&gt;0,(VLOOKUP($C30,Inscription!$A$12:$G$91,5,FALSE))," ")</f>
        <v>CYCLO CLUB SALONAIS</v>
      </c>
      <c r="G30" s="5">
        <f>IF(C30&gt;0,(VLOOKUP($C30,Inscription!$A$12:$G$91,7,FALSE))," ")</f>
        <v>2113142053</v>
      </c>
      <c r="H30" s="5" t="str">
        <f>LEFT(IF(C30&gt;0,(VLOOKUP($C30,Inscription!$A$12:$G$91,6,FALSE))," "),8)</f>
        <v>Junior</v>
      </c>
      <c r="I30" s="48" t="str">
        <f t="shared" si="13"/>
        <v>MT</v>
      </c>
      <c r="J30" s="117" t="str">
        <f>IF(COUNTIF($F$5:$F30,$F30)&lt;2,$F30," ")</f>
        <v> </v>
      </c>
      <c r="K30" s="117">
        <f t="shared" si="0"/>
      </c>
      <c r="L30" s="117">
        <f t="shared" si="1"/>
      </c>
      <c r="M30" s="117" t="str">
        <f>IF(COUNTIF($F$5:$F30,$F30)&lt;3,$F30," ")</f>
        <v> </v>
      </c>
      <c r="N30" s="117">
        <f t="shared" si="2"/>
      </c>
      <c r="O30" s="117">
        <f t="shared" si="3"/>
      </c>
      <c r="P30" s="59">
        <f t="shared" si="4"/>
      </c>
      <c r="Q30" s="59">
        <f t="shared" si="5"/>
        <v>1000</v>
      </c>
      <c r="R30" s="59">
        <f t="shared" si="6"/>
        <v>1000</v>
      </c>
      <c r="S30" s="117" t="str">
        <f>IF(COUNTIF($F$5:$F30,J30)&lt;4,$F30," ")</f>
        <v>CYCLO CLUB SALONAIS</v>
      </c>
      <c r="T30" s="117">
        <f t="shared" si="7"/>
        <v>0</v>
      </c>
      <c r="U30" s="117" t="str">
        <f t="shared" si="8"/>
        <v>MT</v>
      </c>
      <c r="V30" s="59" t="str">
        <f t="shared" si="9"/>
        <v>CYCLO CLUB SALONAIS</v>
      </c>
      <c r="W30" s="59" t="str">
        <f t="shared" si="10"/>
        <v>CYCLO CLUB SALONAIS</v>
      </c>
      <c r="X30" s="117">
        <f t="shared" si="11"/>
        <v>0</v>
      </c>
      <c r="Y30" s="117" t="str">
        <f t="shared" si="12"/>
        <v>MT</v>
      </c>
    </row>
    <row r="31" spans="1:25" ht="13.5">
      <c r="A31" s="49"/>
      <c r="B31" s="44">
        <v>27</v>
      </c>
      <c r="C31" s="406">
        <v>46</v>
      </c>
      <c r="D31" s="273" t="str">
        <f>IF(C31&gt;0,CONCATENATE((VLOOKUP($C31,Inscription!$A$12:$G$91,3,FALSE)),"   ",(VLOOKUP($C31,Inscription!$A$12:$G$91,4,FALSE)))," ")</f>
        <v>MATONTI   THEO</v>
      </c>
      <c r="E31" s="274"/>
      <c r="F31" s="5" t="str">
        <f>IF(C31&gt;0,(VLOOKUP($C31,Inscription!$A$12:$G$91,5,FALSE))," ")</f>
        <v>A.V.C.AIX EN PROVENCE</v>
      </c>
      <c r="G31" s="5">
        <f>IF(C31&gt;0,(VLOOKUP($C31,Inscription!$A$12:$G$91,7,FALSE))," ")</f>
        <v>2113021473</v>
      </c>
      <c r="H31" s="5" t="str">
        <f>LEFT(IF(C31&gt;0,(VLOOKUP($C31,Inscription!$A$12:$G$91,6,FALSE))," "),8)</f>
        <v>3ème Cat</v>
      </c>
      <c r="I31" s="48" t="str">
        <f t="shared" si="13"/>
        <v>MT</v>
      </c>
      <c r="J31" s="117" t="str">
        <f>IF(COUNTIF($F$5:$F31,$F31)&lt;2,$F31," ")</f>
        <v> </v>
      </c>
      <c r="K31" s="117">
        <f t="shared" si="0"/>
      </c>
      <c r="L31" s="117">
        <f t="shared" si="1"/>
      </c>
      <c r="M31" s="117" t="str">
        <f>IF(COUNTIF($F$5:$F31,$F31)&lt;3,$F31," ")</f>
        <v> </v>
      </c>
      <c r="N31" s="117">
        <f t="shared" si="2"/>
      </c>
      <c r="O31" s="117">
        <f t="shared" si="3"/>
      </c>
      <c r="P31" s="59">
        <f t="shared" si="4"/>
      </c>
      <c r="Q31" s="59">
        <f t="shared" si="5"/>
        <v>1000</v>
      </c>
      <c r="R31" s="59">
        <f t="shared" si="6"/>
        <v>1000</v>
      </c>
      <c r="S31" s="117" t="str">
        <f>IF(COUNTIF($F$5:$F31,J31)&lt;4,$F31," ")</f>
        <v>A.V.C.AIX EN PROVENCE</v>
      </c>
      <c r="T31" s="117">
        <f t="shared" si="7"/>
        <v>0</v>
      </c>
      <c r="U31" s="117" t="str">
        <f t="shared" si="8"/>
        <v>MT</v>
      </c>
      <c r="V31" s="59" t="str">
        <f t="shared" si="9"/>
        <v>A.V.C.AIX EN PROVENCE</v>
      </c>
      <c r="W31" s="59" t="str">
        <f t="shared" si="10"/>
        <v>A.V.C.AIX EN PROVENCE</v>
      </c>
      <c r="X31" s="117">
        <f t="shared" si="11"/>
        <v>0</v>
      </c>
      <c r="Y31" s="117" t="str">
        <f t="shared" si="12"/>
        <v>MT</v>
      </c>
    </row>
    <row r="32" spans="1:25" ht="13.5">
      <c r="A32" s="49"/>
      <c r="B32" s="44">
        <v>28</v>
      </c>
      <c r="C32" s="406">
        <v>76</v>
      </c>
      <c r="D32" s="273" t="str">
        <f>IF(C32&gt;0,CONCATENATE((VLOOKUP($C32,Inscription!$A$12:$G$91,3,FALSE)),"   ",(VLOOKUP($C32,Inscription!$A$12:$G$91,4,FALSE)))," ")</f>
        <v>ANTOINE   Jérémie</v>
      </c>
      <c r="E32" s="274"/>
      <c r="F32" s="5" t="str">
        <f>IF(C32&gt;0,(VLOOKUP($C32,Inscription!$A$12:$G$91,5,FALSE))," ")</f>
        <v>TRIATHLON AIX</v>
      </c>
      <c r="G32" s="5" t="str">
        <f>IF(C32&gt;0,(VLOOKUP($C32,Inscription!$A$12:$G$91,7,FALSE))," ")</f>
        <v>CARTE JOUR.</v>
      </c>
      <c r="H32" s="5" t="str">
        <f>LEFT(IF(C32&gt;0,(VLOOKUP($C32,Inscription!$A$12:$G$91,6,FALSE))," "),8)</f>
        <v>senior</v>
      </c>
      <c r="I32" s="48" t="str">
        <f t="shared" si="13"/>
        <v>MT</v>
      </c>
      <c r="J32" s="117" t="str">
        <f>IF(COUNTIF($F$5:$F32,$F32)&lt;2,$F32," ")</f>
        <v>TRIATHLON AIX</v>
      </c>
      <c r="K32" s="117">
        <f t="shared" si="0"/>
        <v>0</v>
      </c>
      <c r="L32" s="117" t="str">
        <f t="shared" si="1"/>
        <v>MT</v>
      </c>
      <c r="M32" s="117" t="str">
        <f>IF(COUNTIF($F$5:$F32,$F32)&lt;3,$F32," ")</f>
        <v>TRIATHLON AIX</v>
      </c>
      <c r="N32" s="117">
        <f t="shared" si="2"/>
        <v>0</v>
      </c>
      <c r="O32" s="117" t="str">
        <f t="shared" si="3"/>
        <v>MT</v>
      </c>
      <c r="P32" s="59">
        <f t="shared" si="4"/>
      </c>
      <c r="Q32" s="59">
        <f t="shared" si="5"/>
        <v>1000</v>
      </c>
      <c r="R32" s="59">
        <f t="shared" si="6"/>
        <v>1000</v>
      </c>
      <c r="S32" s="117" t="str">
        <f>IF(COUNTIF($F$5:$F32,J32)&lt;4,$F32," ")</f>
        <v>TRIATHLON AIX</v>
      </c>
      <c r="T32" s="117">
        <f t="shared" si="7"/>
        <v>0</v>
      </c>
      <c r="U32" s="117" t="str">
        <f t="shared" si="8"/>
        <v>MT</v>
      </c>
      <c r="V32" s="59">
        <f t="shared" si="9"/>
      </c>
      <c r="W32" s="59">
        <f t="shared" si="10"/>
      </c>
      <c r="X32" s="117">
        <f t="shared" si="11"/>
      </c>
      <c r="Y32" s="117">
        <f t="shared" si="12"/>
      </c>
    </row>
    <row r="33" spans="1:25" ht="15" customHeight="1">
      <c r="A33" s="49"/>
      <c r="B33" s="44">
        <v>29</v>
      </c>
      <c r="C33" s="406">
        <v>18</v>
      </c>
      <c r="D33" s="273" t="str">
        <f>IF(C33&gt;0,CONCATENATE((VLOOKUP($C33,Inscription!$A$12:$G$91,3,FALSE)),"   ",(VLOOKUP($C33,Inscription!$A$12:$G$91,4,FALSE)))," ")</f>
        <v>CANNARELLA   JOHAN</v>
      </c>
      <c r="E33" s="274"/>
      <c r="F33" s="5" t="str">
        <f>IF(C33&gt;0,(VLOOKUP($C33,Inscription!$A$12:$G$91,5,FALSE))," ")</f>
        <v>VELO CLUB AUBAGNAIS</v>
      </c>
      <c r="G33" s="5">
        <f>IF(C33&gt;0,(VLOOKUP($C33,Inscription!$A$12:$G$91,7,FALSE))," ")</f>
        <v>2113058193</v>
      </c>
      <c r="H33" s="5" t="str">
        <f>LEFT(IF(C33&gt;0,(VLOOKUP($C33,Inscription!$A$12:$G$91,6,FALSE))," "),8)</f>
        <v>Junior</v>
      </c>
      <c r="I33" s="48" t="str">
        <f t="shared" si="13"/>
        <v>MT</v>
      </c>
      <c r="J33" s="117" t="str">
        <f>IF(COUNTIF($F$5:$F33,$F33)&lt;2,$F33," ")</f>
        <v>VELO CLUB AUBAGNAIS</v>
      </c>
      <c r="K33" s="117">
        <f t="shared" si="0"/>
        <v>0</v>
      </c>
      <c r="L33" s="117" t="str">
        <f t="shared" si="1"/>
        <v>MT</v>
      </c>
      <c r="M33" s="117" t="str">
        <f>IF(COUNTIF($F$5:$F33,$F33)&lt;3,$F33," ")</f>
        <v>VELO CLUB AUBAGNAIS</v>
      </c>
      <c r="N33" s="117">
        <f t="shared" si="2"/>
        <v>0</v>
      </c>
      <c r="O33" s="117" t="str">
        <f t="shared" si="3"/>
        <v>MT</v>
      </c>
      <c r="P33" s="59">
        <f t="shared" si="4"/>
      </c>
      <c r="Q33" s="59">
        <f t="shared" si="5"/>
        <v>1000</v>
      </c>
      <c r="R33" s="59">
        <f t="shared" si="6"/>
        <v>1000</v>
      </c>
      <c r="S33" s="117" t="str">
        <f>IF(COUNTIF($F$5:$F33,J33)&lt;4,$F33," ")</f>
        <v>VELO CLUB AUBAGNAIS</v>
      </c>
      <c r="T33" s="117">
        <f t="shared" si="7"/>
        <v>0</v>
      </c>
      <c r="U33" s="117" t="str">
        <f t="shared" si="8"/>
        <v>MT</v>
      </c>
      <c r="V33" s="59">
        <f t="shared" si="9"/>
      </c>
      <c r="W33" s="59">
        <f t="shared" si="10"/>
      </c>
      <c r="X33" s="117">
        <f t="shared" si="11"/>
      </c>
      <c r="Y33" s="117">
        <f t="shared" si="12"/>
      </c>
    </row>
    <row r="34" spans="1:25" ht="13.5">
      <c r="A34" s="49"/>
      <c r="B34" s="44">
        <v>30</v>
      </c>
      <c r="C34" s="406">
        <v>1</v>
      </c>
      <c r="D34" s="273" t="str">
        <f>IF(C34&gt;0,CONCATENATE((VLOOKUP($C34,Inscription!$A$12:$G$91,3,FALSE)),"   ",(VLOOKUP($C34,Inscription!$A$12:$G$91,4,FALSE)))," ")</f>
        <v>ALLUE   Julien</v>
      </c>
      <c r="E34" s="274"/>
      <c r="F34" s="5" t="str">
        <f>IF(C34&gt;0,(VLOOKUP($C34,Inscription!$A$12:$G$91,5,FALSE))," ")</f>
        <v>VITROLLES VELO CLUB BMX</v>
      </c>
      <c r="G34" s="5">
        <f>IF(C34&gt;0,(VLOOKUP($C34,Inscription!$A$12:$G$91,7,FALSE))," ")</f>
        <v>2113212160</v>
      </c>
      <c r="H34" s="5" t="str">
        <f>LEFT(IF(C34&gt;0,(VLOOKUP($C34,Inscription!$A$12:$G$91,6,FALSE))," "),8)</f>
        <v>3ème Cat</v>
      </c>
      <c r="I34" s="48" t="str">
        <f t="shared" si="13"/>
        <v>MT</v>
      </c>
      <c r="J34" s="117" t="str">
        <f>IF(COUNTIF($F$5:$F34,$F34)&lt;2,$F34," ")</f>
        <v> </v>
      </c>
      <c r="K34" s="117">
        <f t="shared" si="0"/>
      </c>
      <c r="L34" s="117">
        <f t="shared" si="1"/>
      </c>
      <c r="M34" s="117" t="str">
        <f>IF(COUNTIF($F$5:$F34,$F34)&lt;3,$F34," ")</f>
        <v>VITROLLES VELO CLUB BMX</v>
      </c>
      <c r="N34" s="117">
        <f t="shared" si="2"/>
        <v>0</v>
      </c>
      <c r="O34" s="117" t="str">
        <f t="shared" si="3"/>
        <v>MT</v>
      </c>
      <c r="P34" s="59" t="str">
        <f t="shared" si="4"/>
        <v>VITROLLES VELO CLUB BMX</v>
      </c>
      <c r="Q34" s="59">
        <f t="shared" si="5"/>
        <v>0</v>
      </c>
      <c r="R34" s="59" t="str">
        <f t="shared" si="6"/>
        <v>MT</v>
      </c>
      <c r="S34" s="117" t="str">
        <f>IF(COUNTIF($F$5:$F34,J34)&lt;4,$F34," ")</f>
        <v>VITROLLES VELO CLUB BMX</v>
      </c>
      <c r="T34" s="117">
        <f t="shared" si="7"/>
        <v>0</v>
      </c>
      <c r="U34" s="117" t="str">
        <f t="shared" si="8"/>
        <v>MT</v>
      </c>
      <c r="V34" s="59" t="str">
        <f t="shared" si="9"/>
        <v>VITROLLES VELO CLUB BMX</v>
      </c>
      <c r="W34" s="59">
        <f t="shared" si="10"/>
      </c>
      <c r="X34" s="117">
        <f t="shared" si="11"/>
      </c>
      <c r="Y34" s="117">
        <f t="shared" si="12"/>
      </c>
    </row>
    <row r="35" spans="1:25" ht="13.5">
      <c r="A35" s="49"/>
      <c r="B35" s="44">
        <v>31</v>
      </c>
      <c r="C35" s="406">
        <v>28</v>
      </c>
      <c r="D35" s="273" t="str">
        <f>IF(C35&gt;0,CONCATENATE((VLOOKUP($C35,Inscription!$A$12:$G$91,3,FALSE)),"   ",(VLOOKUP($C35,Inscription!$A$12:$G$91,4,FALSE)))," ")</f>
        <v>DURU   Jean Paul</v>
      </c>
      <c r="E35" s="274"/>
      <c r="F35" s="5" t="str">
        <f>IF(C35&gt;0,(VLOOKUP($C35,Inscription!$A$12:$G$91,5,FALSE))," ")</f>
        <v>A.V.C.AIX EN PROVENCE</v>
      </c>
      <c r="G35" s="5">
        <f>IF(C35&gt;0,(VLOOKUP($C35,Inscription!$A$12:$G$91,7,FALSE))," ")</f>
        <v>2113021138</v>
      </c>
      <c r="H35" s="5" t="str">
        <f>LEFT(IF(C35&gt;0,(VLOOKUP($C35,Inscription!$A$12:$G$91,6,FALSE))," "),8)</f>
        <v>3ème Cat</v>
      </c>
      <c r="I35" s="48" t="str">
        <f t="shared" si="13"/>
        <v>MT</v>
      </c>
      <c r="J35" s="117" t="str">
        <f>IF(COUNTIF($F$5:$F35,$F35)&lt;2,$F35," ")</f>
        <v> </v>
      </c>
      <c r="K35" s="117">
        <f t="shared" si="0"/>
      </c>
      <c r="L35" s="117">
        <f t="shared" si="1"/>
      </c>
      <c r="M35" s="117" t="str">
        <f>IF(COUNTIF($F$5:$F35,$F35)&lt;3,$F35," ")</f>
        <v> </v>
      </c>
      <c r="N35" s="117">
        <f t="shared" si="2"/>
      </c>
      <c r="O35" s="117">
        <f t="shared" si="3"/>
      </c>
      <c r="P35" s="59">
        <f t="shared" si="4"/>
      </c>
      <c r="Q35" s="59">
        <f t="shared" si="5"/>
        <v>1000</v>
      </c>
      <c r="R35" s="59">
        <f t="shared" si="6"/>
        <v>1000</v>
      </c>
      <c r="S35" s="117" t="str">
        <f>IF(COUNTIF($F$5:$F35,J35)&lt;4,$F35," ")</f>
        <v>A.V.C.AIX EN PROVENCE</v>
      </c>
      <c r="T35" s="117">
        <f t="shared" si="7"/>
        <v>0</v>
      </c>
      <c r="U35" s="117" t="str">
        <f t="shared" si="8"/>
        <v>MT</v>
      </c>
      <c r="V35" s="59" t="str">
        <f t="shared" si="9"/>
        <v>A.V.C.AIX EN PROVENCE</v>
      </c>
      <c r="W35" s="59" t="str">
        <f t="shared" si="10"/>
        <v>A.V.C.AIX EN PROVENCE</v>
      </c>
      <c r="X35" s="117">
        <f t="shared" si="11"/>
        <v>0</v>
      </c>
      <c r="Y35" s="117" t="str">
        <f t="shared" si="12"/>
        <v>MT</v>
      </c>
    </row>
    <row r="36" spans="1:25" ht="13.5">
      <c r="A36" s="49"/>
      <c r="B36" s="44">
        <v>32</v>
      </c>
      <c r="C36" s="406">
        <v>63</v>
      </c>
      <c r="D36" s="273" t="str">
        <f>IF(C36&gt;0,CONCATENATE((VLOOKUP($C36,Inscription!$A$12:$G$91,3,FALSE)),"   ",(VLOOKUP($C36,Inscription!$A$12:$G$91,4,FALSE)))," ")</f>
        <v>SIBEL   SEBASTIEN</v>
      </c>
      <c r="E36" s="274"/>
      <c r="F36" s="5" t="str">
        <f>IF(C36&gt;0,(VLOOKUP($C36,Inscription!$A$12:$G$91,5,FALSE))," ")</f>
        <v>ROUE D'OR SISTERON</v>
      </c>
      <c r="G36" s="5">
        <f>IF(C36&gt;0,(VLOOKUP($C36,Inscription!$A$12:$G$91,7,FALSE))," ")</f>
        <v>2104099068</v>
      </c>
      <c r="H36" s="5" t="str">
        <f>LEFT(IF(C36&gt;0,(VLOOKUP($C36,Inscription!$A$12:$G$91,6,FALSE))," "),8)</f>
        <v>3ème Cat</v>
      </c>
      <c r="I36" s="48" t="str">
        <f t="shared" si="13"/>
        <v>MT</v>
      </c>
      <c r="J36" s="117" t="str">
        <f>IF(COUNTIF($F$5:$F36,$F36)&lt;2,$F36," ")</f>
        <v> </v>
      </c>
      <c r="K36" s="117">
        <f t="shared" si="0"/>
      </c>
      <c r="L36" s="117">
        <f t="shared" si="1"/>
      </c>
      <c r="M36" s="117" t="str">
        <f>IF(COUNTIF($F$5:$F36,$F36)&lt;3,$F36," ")</f>
        <v> </v>
      </c>
      <c r="N36" s="117">
        <f t="shared" si="2"/>
      </c>
      <c r="O36" s="117">
        <f t="shared" si="3"/>
      </c>
      <c r="P36" s="59">
        <f t="shared" si="4"/>
      </c>
      <c r="Q36" s="59">
        <f t="shared" si="5"/>
        <v>1000</v>
      </c>
      <c r="R36" s="59">
        <f t="shared" si="6"/>
        <v>1000</v>
      </c>
      <c r="S36" s="117" t="str">
        <f>IF(COUNTIF($F$5:$F36,J36)&lt;4,$F36," ")</f>
        <v>ROUE D'OR SISTERON</v>
      </c>
      <c r="T36" s="117">
        <f t="shared" si="7"/>
        <v>0</v>
      </c>
      <c r="U36" s="117" t="str">
        <f t="shared" si="8"/>
        <v>MT</v>
      </c>
      <c r="V36" s="59" t="str">
        <f t="shared" si="9"/>
        <v>ROUE D'OR SISTERON</v>
      </c>
      <c r="W36" s="59" t="str">
        <f t="shared" si="10"/>
        <v>ROUE D'OR SISTERON</v>
      </c>
      <c r="X36" s="117">
        <f t="shared" si="11"/>
        <v>0</v>
      </c>
      <c r="Y36" s="117" t="str">
        <f t="shared" si="12"/>
        <v>MT</v>
      </c>
    </row>
    <row r="37" spans="1:25" ht="13.5">
      <c r="A37" s="49"/>
      <c r="B37" s="44">
        <v>33</v>
      </c>
      <c r="C37" s="406">
        <v>48</v>
      </c>
      <c r="D37" s="273" t="str">
        <f>IF(C37&gt;0,CONCATENATE((VLOOKUP($C37,Inscription!$A$12:$G$91,3,FALSE)),"   ",(VLOOKUP($C37,Inscription!$A$12:$G$91,4,FALSE)))," ")</f>
        <v>MANDERON   PASCAL</v>
      </c>
      <c r="E37" s="274"/>
      <c r="F37" s="5" t="str">
        <f>IF(C37&gt;0,(VLOOKUP($C37,Inscription!$A$12:$G$91,5,FALSE))," ")</f>
        <v>MARTIGUES S.C.</v>
      </c>
      <c r="G37" s="5">
        <f>IF(C37&gt;0,(VLOOKUP($C37,Inscription!$A$12:$G$91,7,FALSE))," ")</f>
        <v>2113023229</v>
      </c>
      <c r="H37" s="5" t="str">
        <f>LEFT(IF(C37&gt;0,(VLOOKUP($C37,Inscription!$A$12:$G$91,6,FALSE))," "),8)</f>
        <v>2ème Cat</v>
      </c>
      <c r="I37" s="48" t="str">
        <f t="shared" si="13"/>
        <v>MT</v>
      </c>
      <c r="J37" s="117" t="str">
        <f>IF(COUNTIF($F$5:$F37,$F37)&lt;2,$F37," ")</f>
        <v>MARTIGUES S.C.</v>
      </c>
      <c r="K37" s="117">
        <f t="shared" si="0"/>
        <v>0</v>
      </c>
      <c r="L37" s="117" t="str">
        <f t="shared" si="1"/>
        <v>MT</v>
      </c>
      <c r="M37" s="117" t="str">
        <f>IF(COUNTIF($F$5:$F37,$F37)&lt;3,$F37," ")</f>
        <v>MARTIGUES S.C.</v>
      </c>
      <c r="N37" s="117">
        <f t="shared" si="2"/>
        <v>0</v>
      </c>
      <c r="O37" s="117" t="str">
        <f t="shared" si="3"/>
        <v>MT</v>
      </c>
      <c r="P37" s="59">
        <f t="shared" si="4"/>
      </c>
      <c r="Q37" s="59">
        <f t="shared" si="5"/>
        <v>1000</v>
      </c>
      <c r="R37" s="59">
        <f t="shared" si="6"/>
        <v>1000</v>
      </c>
      <c r="S37" s="117" t="str">
        <f>IF(COUNTIF($F$5:$F37,J37)&lt;4,$F37," ")</f>
        <v>MARTIGUES S.C.</v>
      </c>
      <c r="T37" s="117">
        <f t="shared" si="7"/>
        <v>0</v>
      </c>
      <c r="U37" s="117" t="str">
        <f t="shared" si="8"/>
        <v>MT</v>
      </c>
      <c r="V37" s="59">
        <f t="shared" si="9"/>
      </c>
      <c r="W37" s="59">
        <f t="shared" si="10"/>
      </c>
      <c r="X37" s="117">
        <f t="shared" si="11"/>
      </c>
      <c r="Y37" s="117">
        <f t="shared" si="12"/>
      </c>
    </row>
    <row r="38" spans="1:25" ht="13.5">
      <c r="A38" s="49"/>
      <c r="B38" s="44">
        <v>34</v>
      </c>
      <c r="C38" s="406">
        <v>67</v>
      </c>
      <c r="D38" s="273" t="str">
        <f>IF(C38&gt;0,CONCATENATE((VLOOKUP($C38,Inscription!$A$12:$G$91,3,FALSE)),"   ",(VLOOKUP($C38,Inscription!$A$12:$G$91,4,FALSE)))," ")</f>
        <v>VERCELLONE   PHILIPPE</v>
      </c>
      <c r="E38" s="274"/>
      <c r="F38" s="5" t="str">
        <f>IF(C38&gt;0,(VLOOKUP($C38,Inscription!$A$12:$G$91,5,FALSE))," ")</f>
        <v>V.C.LA POMME MARSEILLE</v>
      </c>
      <c r="G38" s="5">
        <f>IF(C38&gt;0,(VLOOKUP($C38,Inscription!$A$12:$G$91,7,FALSE))," ")</f>
        <v>2113085167</v>
      </c>
      <c r="H38" s="5" t="str">
        <f>LEFT(IF(C38&gt;0,(VLOOKUP($C38,Inscription!$A$12:$G$91,6,FALSE))," "),8)</f>
        <v>2ème Cat</v>
      </c>
      <c r="I38" s="48" t="str">
        <f t="shared" si="13"/>
        <v>MT</v>
      </c>
      <c r="J38" s="117" t="str">
        <f>IF(COUNTIF($F$5:$F38,$F38)&lt;2,$F38," ")</f>
        <v> </v>
      </c>
      <c r="K38" s="117">
        <f t="shared" si="0"/>
      </c>
      <c r="L38" s="117">
        <f t="shared" si="1"/>
      </c>
      <c r="M38" s="117" t="str">
        <f>IF(COUNTIF($F$5:$F38,$F38)&lt;3,$F38," ")</f>
        <v> </v>
      </c>
      <c r="N38" s="117">
        <f t="shared" si="2"/>
      </c>
      <c r="O38" s="117">
        <f t="shared" si="3"/>
      </c>
      <c r="P38" s="59">
        <f t="shared" si="4"/>
      </c>
      <c r="Q38" s="59">
        <f t="shared" si="5"/>
        <v>1000</v>
      </c>
      <c r="R38" s="59">
        <f t="shared" si="6"/>
        <v>1000</v>
      </c>
      <c r="S38" s="117" t="str">
        <f>IF(COUNTIF($F$5:$F38,J38)&lt;4,$F38," ")</f>
        <v>V.C.LA POMME MARSEILLE</v>
      </c>
      <c r="T38" s="117">
        <f t="shared" si="7"/>
        <v>0</v>
      </c>
      <c r="U38" s="117" t="str">
        <f t="shared" si="8"/>
        <v>MT</v>
      </c>
      <c r="V38" s="59" t="str">
        <f t="shared" si="9"/>
        <v>V.C.LA POMME MARSEILLE</v>
      </c>
      <c r="W38" s="59" t="str">
        <f t="shared" si="10"/>
        <v>V.C.LA POMME MARSEILLE</v>
      </c>
      <c r="X38" s="117">
        <f t="shared" si="11"/>
        <v>0</v>
      </c>
      <c r="Y38" s="117" t="str">
        <f t="shared" si="12"/>
        <v>MT</v>
      </c>
    </row>
    <row r="39" spans="1:25" ht="13.5">
      <c r="A39" s="49"/>
      <c r="B39" s="44">
        <v>35</v>
      </c>
      <c r="C39" s="406">
        <v>50</v>
      </c>
      <c r="D39" s="273" t="str">
        <f>IF(C39&gt;0,CONCATENATE((VLOOKUP($C39,Inscription!$A$12:$G$91,3,FALSE)),"   ",(VLOOKUP($C39,Inscription!$A$12:$G$91,4,FALSE)))," ")</f>
        <v>MIELLOT   Romain</v>
      </c>
      <c r="E39" s="274"/>
      <c r="F39" s="5" t="str">
        <f>IF(C39&gt;0,(VLOOKUP($C39,Inscription!$A$12:$G$91,5,FALSE))," ")</f>
        <v>ROUE D'OR SISTERON</v>
      </c>
      <c r="G39" s="5">
        <f>IF(C39&gt;0,(VLOOKUP($C39,Inscription!$A$12:$G$91,7,FALSE))," ")</f>
        <v>2104099065</v>
      </c>
      <c r="H39" s="5" t="str">
        <f>LEFT(IF(C39&gt;0,(VLOOKUP($C39,Inscription!$A$12:$G$91,6,FALSE))," "),8)</f>
        <v>3ème Cat</v>
      </c>
      <c r="I39" s="48" t="str">
        <f t="shared" si="13"/>
        <v>MT</v>
      </c>
      <c r="J39" s="117" t="str">
        <f>IF(COUNTIF($F$5:$F39,$F39)&lt;2,$F39," ")</f>
        <v> </v>
      </c>
      <c r="K39" s="117">
        <f t="shared" si="0"/>
      </c>
      <c r="L39" s="117">
        <f t="shared" si="1"/>
      </c>
      <c r="M39" s="117" t="str">
        <f>IF(COUNTIF($F$5:$F39,$F39)&lt;3,$F39," ")</f>
        <v> </v>
      </c>
      <c r="N39" s="117">
        <f t="shared" si="2"/>
      </c>
      <c r="O39" s="117">
        <f t="shared" si="3"/>
      </c>
      <c r="P39" s="59">
        <f t="shared" si="4"/>
      </c>
      <c r="Q39" s="59">
        <f t="shared" si="5"/>
        <v>1000</v>
      </c>
      <c r="R39" s="59">
        <f t="shared" si="6"/>
        <v>1000</v>
      </c>
      <c r="S39" s="117" t="str">
        <f>IF(COUNTIF($F$5:$F39,J39)&lt;4,$F39," ")</f>
        <v>ROUE D'OR SISTERON</v>
      </c>
      <c r="T39" s="117">
        <f t="shared" si="7"/>
        <v>0</v>
      </c>
      <c r="U39" s="117" t="str">
        <f t="shared" si="8"/>
        <v>MT</v>
      </c>
      <c r="V39" s="59" t="str">
        <f t="shared" si="9"/>
        <v>ROUE D'OR SISTERON</v>
      </c>
      <c r="W39" s="59" t="str">
        <f t="shared" si="10"/>
        <v>ROUE D'OR SISTERON</v>
      </c>
      <c r="X39" s="117">
        <f t="shared" si="11"/>
        <v>0</v>
      </c>
      <c r="Y39" s="117" t="str">
        <f t="shared" si="12"/>
        <v>MT</v>
      </c>
    </row>
    <row r="40" spans="1:25" ht="13.5">
      <c r="A40" s="49"/>
      <c r="B40" s="44">
        <v>36</v>
      </c>
      <c r="C40" s="406">
        <v>44</v>
      </c>
      <c r="D40" s="273" t="str">
        <f>IF(C40&gt;0,CONCATENATE((VLOOKUP($C40,Inscription!$A$12:$G$91,3,FALSE)),"   ",(VLOOKUP($C40,Inscription!$A$12:$G$91,4,FALSE)))," ")</f>
        <v>MANTA   GUILLAUME</v>
      </c>
      <c r="E40" s="274"/>
      <c r="F40" s="5" t="str">
        <f>IF(C40&gt;0,(VLOOKUP($C40,Inscription!$A$12:$G$91,5,FALSE))," ")</f>
        <v>V. T. T. DU GARLABAN</v>
      </c>
      <c r="G40" s="5">
        <f>IF(C40&gt;0,(VLOOKUP($C40,Inscription!$A$12:$G$91,7,FALSE))," ")</f>
        <v>2113065146</v>
      </c>
      <c r="H40" s="5" t="str">
        <f>LEFT(IF(C40&gt;0,(VLOOKUP($C40,Inscription!$A$12:$G$91,6,FALSE))," "),8)</f>
        <v>Pass`Cyc</v>
      </c>
      <c r="I40" s="48" t="str">
        <f t="shared" si="13"/>
        <v>MT</v>
      </c>
      <c r="J40" s="117" t="str">
        <f>IF(COUNTIF($F$5:$F40,$F40)&lt;2,$F40," ")</f>
        <v>V. T. T. DU GARLABAN</v>
      </c>
      <c r="K40" s="117">
        <f t="shared" si="0"/>
        <v>0</v>
      </c>
      <c r="L40" s="117" t="str">
        <f t="shared" si="1"/>
        <v>MT</v>
      </c>
      <c r="M40" s="117" t="str">
        <f>IF(COUNTIF($F$5:$F40,$F40)&lt;3,$F40," ")</f>
        <v>V. T. T. DU GARLABAN</v>
      </c>
      <c r="N40" s="117">
        <f t="shared" si="2"/>
        <v>0</v>
      </c>
      <c r="O40" s="117" t="str">
        <f t="shared" si="3"/>
        <v>MT</v>
      </c>
      <c r="P40" s="59">
        <f t="shared" si="4"/>
      </c>
      <c r="Q40" s="59">
        <f t="shared" si="5"/>
        <v>1000</v>
      </c>
      <c r="R40" s="59">
        <f t="shared" si="6"/>
        <v>1000</v>
      </c>
      <c r="S40" s="117" t="str">
        <f>IF(COUNTIF($F$5:$F40,J40)&lt;4,$F40," ")</f>
        <v>V. T. T. DU GARLABAN</v>
      </c>
      <c r="T40" s="117">
        <f t="shared" si="7"/>
        <v>0</v>
      </c>
      <c r="U40" s="117" t="str">
        <f t="shared" si="8"/>
        <v>MT</v>
      </c>
      <c r="V40" s="59">
        <f t="shared" si="9"/>
      </c>
      <c r="W40" s="59">
        <f t="shared" si="10"/>
      </c>
      <c r="X40" s="117">
        <f t="shared" si="11"/>
      </c>
      <c r="Y40" s="117">
        <f t="shared" si="12"/>
      </c>
    </row>
    <row r="41" spans="1:25" ht="13.5">
      <c r="A41" s="49"/>
      <c r="B41" s="44">
        <v>37</v>
      </c>
      <c r="C41" s="406">
        <v>64</v>
      </c>
      <c r="D41" s="273" t="str">
        <f>IF(C41&gt;0,CONCATENATE((VLOOKUP($C41,Inscription!$A$12:$G$91,3,FALSE)),"   ",(VLOOKUP($C41,Inscription!$A$12:$G$91,4,FALSE)))," ")</f>
        <v>SWAN   DAVID</v>
      </c>
      <c r="E41" s="274"/>
      <c r="F41" s="5" t="str">
        <f>IF(C41&gt;0,(VLOOKUP($C41,Inscription!$A$12:$G$91,5,FALSE))," ")</f>
        <v>A.V.C.AIX EN PROVENCE</v>
      </c>
      <c r="G41" s="5">
        <f>IF(C41&gt;0,(VLOOKUP($C41,Inscription!$A$12:$G$91,7,FALSE))," ")</f>
        <v>2113021020</v>
      </c>
      <c r="H41" s="5" t="str">
        <f>LEFT(IF(C41&gt;0,(VLOOKUP($C41,Inscription!$A$12:$G$91,6,FALSE))," "),8)</f>
        <v>3ème Cat</v>
      </c>
      <c r="I41" s="48" t="str">
        <f t="shared" si="13"/>
        <v>MT</v>
      </c>
      <c r="J41" s="117" t="str">
        <f>IF(COUNTIF($F$5:$F41,$F41)&lt;2,$F41," ")</f>
        <v> </v>
      </c>
      <c r="K41" s="117">
        <f t="shared" si="0"/>
      </c>
      <c r="L41" s="117">
        <f t="shared" si="1"/>
      </c>
      <c r="M41" s="117" t="str">
        <f>IF(COUNTIF($F$5:$F41,$F41)&lt;3,$F41," ")</f>
        <v> </v>
      </c>
      <c r="N41" s="117">
        <f t="shared" si="2"/>
      </c>
      <c r="O41" s="117">
        <f t="shared" si="3"/>
      </c>
      <c r="P41" s="59">
        <f t="shared" si="4"/>
      </c>
      <c r="Q41" s="59">
        <f t="shared" si="5"/>
        <v>1000</v>
      </c>
      <c r="R41" s="59">
        <f t="shared" si="6"/>
        <v>1000</v>
      </c>
      <c r="S41" s="117" t="str">
        <f>IF(COUNTIF($F$5:$F41,J41)&lt;4,$F41," ")</f>
        <v>A.V.C.AIX EN PROVENCE</v>
      </c>
      <c r="T41" s="117">
        <f t="shared" si="7"/>
        <v>0</v>
      </c>
      <c r="U41" s="117" t="str">
        <f t="shared" si="8"/>
        <v>MT</v>
      </c>
      <c r="V41" s="59" t="str">
        <f t="shared" si="9"/>
        <v>A.V.C.AIX EN PROVENCE</v>
      </c>
      <c r="W41" s="59" t="str">
        <f t="shared" si="10"/>
        <v>A.V.C.AIX EN PROVENCE</v>
      </c>
      <c r="X41" s="117">
        <f t="shared" si="11"/>
        <v>0</v>
      </c>
      <c r="Y41" s="117" t="str">
        <f t="shared" si="12"/>
        <v>MT</v>
      </c>
    </row>
    <row r="42" spans="1:25" ht="13.5">
      <c r="A42" s="49"/>
      <c r="B42" s="44">
        <v>38</v>
      </c>
      <c r="C42" s="406">
        <v>42</v>
      </c>
      <c r="D42" s="273" t="str">
        <f>IF(C42&gt;0,CONCATENATE((VLOOKUP($C42,Inscription!$A$12:$G$91,3,FALSE)),"   ",(VLOOKUP($C42,Inscription!$A$12:$G$91,4,FALSE)))," ")</f>
        <v>LEANDRI   DANIEL</v>
      </c>
      <c r="E42" s="274"/>
      <c r="F42" s="5" t="str">
        <f>IF(C42&gt;0,(VLOOKUP($C42,Inscription!$A$12:$G$91,5,FALSE))," ")</f>
        <v>VS CARCOIS</v>
      </c>
      <c r="G42" s="5">
        <f>IF(C42&gt;0,(VLOOKUP($C42,Inscription!$A$12:$G$91,7,FALSE))," ")</f>
        <v>883002022</v>
      </c>
      <c r="H42" s="5" t="str">
        <f>LEFT(IF(C42&gt;0,(VLOOKUP($C42,Inscription!$A$12:$G$91,6,FALSE))," "),8)</f>
        <v>3ème Cat</v>
      </c>
      <c r="I42" s="48" t="str">
        <f t="shared" si="13"/>
        <v>MT</v>
      </c>
      <c r="J42" s="117" t="str">
        <f>IF(COUNTIF($F$5:$F42,$F42)&lt;2,$F42," ")</f>
        <v>VS CARCOIS</v>
      </c>
      <c r="K42" s="117">
        <f t="shared" si="0"/>
        <v>0</v>
      </c>
      <c r="L42" s="117" t="str">
        <f t="shared" si="1"/>
        <v>MT</v>
      </c>
      <c r="M42" s="117" t="str">
        <f>IF(COUNTIF($F$5:$F42,$F42)&lt;3,$F42," ")</f>
        <v>VS CARCOIS</v>
      </c>
      <c r="N42" s="117">
        <f t="shared" si="2"/>
        <v>0</v>
      </c>
      <c r="O42" s="117" t="str">
        <f t="shared" si="3"/>
        <v>MT</v>
      </c>
      <c r="P42" s="59">
        <f t="shared" si="4"/>
      </c>
      <c r="Q42" s="59">
        <f t="shared" si="5"/>
        <v>1000</v>
      </c>
      <c r="R42" s="59">
        <f t="shared" si="6"/>
        <v>1000</v>
      </c>
      <c r="S42" s="117" t="str">
        <f>IF(COUNTIF($F$5:$F42,J42)&lt;4,$F42," ")</f>
        <v>VS CARCOIS</v>
      </c>
      <c r="T42" s="117">
        <f t="shared" si="7"/>
        <v>0</v>
      </c>
      <c r="U42" s="117" t="str">
        <f t="shared" si="8"/>
        <v>MT</v>
      </c>
      <c r="V42" s="59">
        <f t="shared" si="9"/>
      </c>
      <c r="W42" s="59">
        <f t="shared" si="10"/>
      </c>
      <c r="X42" s="117">
        <f t="shared" si="11"/>
      </c>
      <c r="Y42" s="117">
        <f t="shared" si="12"/>
      </c>
    </row>
    <row r="43" spans="1:25" ht="13.5">
      <c r="A43" s="49"/>
      <c r="B43" s="44">
        <v>39</v>
      </c>
      <c r="C43" s="406">
        <v>70</v>
      </c>
      <c r="D43" s="273" t="str">
        <f>IF(C43&gt;0,CONCATENATE((VLOOKUP($C43,Inscription!$A$12:$G$91,3,FALSE)),"   ",(VLOOKUP($C43,Inscription!$A$12:$G$91,4,FALSE)))," ")</f>
        <v>YOLANDE   SEBASTIEN</v>
      </c>
      <c r="E43" s="274"/>
      <c r="F43" s="5" t="str">
        <f>IF(C43&gt;0,(VLOOKUP($C43,Inscription!$A$12:$G$91,5,FALSE))," ")</f>
        <v>CYCLO CLUB SALONAIS</v>
      </c>
      <c r="G43" s="5">
        <f>IF(C43&gt;0,(VLOOKUP($C43,Inscription!$A$12:$G$91,7,FALSE))," ")</f>
        <v>2113142052</v>
      </c>
      <c r="H43" s="5" t="str">
        <f>LEFT(IF(C43&gt;0,(VLOOKUP($C43,Inscription!$A$12:$G$91,6,FALSE))," "),8)</f>
        <v>3ème Cat</v>
      </c>
      <c r="I43" s="48" t="str">
        <f t="shared" si="13"/>
        <v>MT</v>
      </c>
      <c r="J43" s="117" t="str">
        <f>IF(COUNTIF($F$5:$F43,$F43)&lt;2,$F43," ")</f>
        <v> </v>
      </c>
      <c r="K43" s="117">
        <f t="shared" si="0"/>
      </c>
      <c r="L43" s="117">
        <f t="shared" si="1"/>
      </c>
      <c r="M43" s="117" t="str">
        <f>IF(COUNTIF($F$5:$F43,$F43)&lt;3,$F43," ")</f>
        <v> </v>
      </c>
      <c r="N43" s="117">
        <f t="shared" si="2"/>
      </c>
      <c r="O43" s="117">
        <f t="shared" si="3"/>
      </c>
      <c r="P43" s="59">
        <f t="shared" si="4"/>
      </c>
      <c r="Q43" s="59">
        <f t="shared" si="5"/>
        <v>1000</v>
      </c>
      <c r="R43" s="59">
        <f t="shared" si="6"/>
        <v>1000</v>
      </c>
      <c r="S43" s="117" t="str">
        <f>IF(COUNTIF($F$5:$F43,J43)&lt;4,$F43," ")</f>
        <v>CYCLO CLUB SALONAIS</v>
      </c>
      <c r="T43" s="117">
        <f t="shared" si="7"/>
        <v>0</v>
      </c>
      <c r="U43" s="117" t="str">
        <f t="shared" si="8"/>
        <v>MT</v>
      </c>
      <c r="V43" s="59" t="str">
        <f t="shared" si="9"/>
        <v>CYCLO CLUB SALONAIS</v>
      </c>
      <c r="W43" s="59" t="str">
        <f t="shared" si="10"/>
        <v>CYCLO CLUB SALONAIS</v>
      </c>
      <c r="X43" s="117">
        <f t="shared" si="11"/>
        <v>0</v>
      </c>
      <c r="Y43" s="117" t="str">
        <f t="shared" si="12"/>
        <v>MT</v>
      </c>
    </row>
    <row r="44" spans="1:25" ht="13.5">
      <c r="A44" s="49"/>
      <c r="B44" s="44">
        <v>40</v>
      </c>
      <c r="C44" s="406">
        <v>11</v>
      </c>
      <c r="D44" s="273" t="str">
        <f>IF(C44&gt;0,CONCATENATE((VLOOKUP($C44,Inscription!$A$12:$G$91,3,FALSE)),"   ",(VLOOKUP($C44,Inscription!$A$12:$G$91,4,FALSE)))," ")</f>
        <v>BOISDON   ROMAIN</v>
      </c>
      <c r="E44" s="274"/>
      <c r="F44" s="5" t="str">
        <f>IF(C44&gt;0,(VLOOKUP($C44,Inscription!$A$12:$G$91,5,FALSE))," ")</f>
        <v>V.C.LA POMME MARSEILLE</v>
      </c>
      <c r="G44" s="5">
        <f>IF(C44&gt;0,(VLOOKUP($C44,Inscription!$A$12:$G$91,7,FALSE))," ")</f>
        <v>2113085868</v>
      </c>
      <c r="H44" s="5" t="str">
        <f>LEFT(IF(C44&gt;0,(VLOOKUP($C44,Inscription!$A$12:$G$91,6,FALSE))," "),8)</f>
        <v>2ème Cat</v>
      </c>
      <c r="I44" s="48" t="str">
        <f t="shared" si="13"/>
        <v>MT</v>
      </c>
      <c r="J44" s="117" t="str">
        <f>IF(COUNTIF($F$5:$F44,$F44)&lt;2,$F44," ")</f>
        <v> </v>
      </c>
      <c r="K44" s="117">
        <f t="shared" si="0"/>
      </c>
      <c r="L44" s="117">
        <f t="shared" si="1"/>
      </c>
      <c r="M44" s="117" t="str">
        <f>IF(COUNTIF($F$5:$F44,$F44)&lt;3,$F44," ")</f>
        <v> </v>
      </c>
      <c r="N44" s="117">
        <f t="shared" si="2"/>
      </c>
      <c r="O44" s="117">
        <f t="shared" si="3"/>
      </c>
      <c r="P44" s="59">
        <f t="shared" si="4"/>
      </c>
      <c r="Q44" s="59">
        <f t="shared" si="5"/>
        <v>1000</v>
      </c>
      <c r="R44" s="59">
        <f t="shared" si="6"/>
        <v>1000</v>
      </c>
      <c r="S44" s="117" t="str">
        <f>IF(COUNTIF($F$5:$F44,J44)&lt;4,$F44," ")</f>
        <v>V.C.LA POMME MARSEILLE</v>
      </c>
      <c r="T44" s="117">
        <f t="shared" si="7"/>
        <v>0</v>
      </c>
      <c r="U44" s="117" t="str">
        <f t="shared" si="8"/>
        <v>MT</v>
      </c>
      <c r="V44" s="59" t="str">
        <f t="shared" si="9"/>
        <v>V.C.LA POMME MARSEILLE</v>
      </c>
      <c r="W44" s="59" t="str">
        <f t="shared" si="10"/>
        <v>V.C.LA POMME MARSEILLE</v>
      </c>
      <c r="X44" s="117">
        <f t="shared" si="11"/>
        <v>0</v>
      </c>
      <c r="Y44" s="117" t="str">
        <f t="shared" si="12"/>
        <v>MT</v>
      </c>
    </row>
    <row r="45" spans="1:25" ht="13.5">
      <c r="A45" s="49"/>
      <c r="B45" s="44">
        <v>41</v>
      </c>
      <c r="C45" s="406">
        <v>25</v>
      </c>
      <c r="D45" s="273" t="str">
        <f>IF(C45&gt;0,CONCATENATE((VLOOKUP($C45,Inscription!$A$12:$G$91,3,FALSE)),"   ",(VLOOKUP($C45,Inscription!$A$12:$G$91,4,FALSE)))," ")</f>
        <v>DI DIO   FRANCESCO</v>
      </c>
      <c r="E45" s="274"/>
      <c r="F45" s="5" t="str">
        <f>IF(C45&gt;0,(VLOOKUP($C45,Inscription!$A$12:$G$91,5,FALSE))," ")</f>
        <v>V.C.LA POMME MARSEILLE</v>
      </c>
      <c r="G45" s="5">
        <f>IF(C45&gt;0,(VLOOKUP($C45,Inscription!$A$12:$G$91,7,FALSE))," ")</f>
        <v>2113085179</v>
      </c>
      <c r="H45" s="5" t="str">
        <f>LEFT(IF(C45&gt;0,(VLOOKUP($C45,Inscription!$A$12:$G$91,6,FALSE))," "),8)</f>
        <v>2ème Cat</v>
      </c>
      <c r="I45" s="48" t="str">
        <f t="shared" si="13"/>
        <v>MT</v>
      </c>
      <c r="J45" s="117" t="str">
        <f>IF(COUNTIF($F$5:$F45,$F45)&lt;2,$F45," ")</f>
        <v> </v>
      </c>
      <c r="K45" s="117">
        <f t="shared" si="0"/>
      </c>
      <c r="L45" s="117">
        <f t="shared" si="1"/>
      </c>
      <c r="M45" s="117" t="str">
        <f>IF(COUNTIF($F$5:$F45,$F45)&lt;3,$F45," ")</f>
        <v> </v>
      </c>
      <c r="N45" s="117">
        <f t="shared" si="2"/>
      </c>
      <c r="O45" s="117">
        <f t="shared" si="3"/>
      </c>
      <c r="P45" s="59">
        <f t="shared" si="4"/>
      </c>
      <c r="Q45" s="59">
        <f t="shared" si="5"/>
        <v>1000</v>
      </c>
      <c r="R45" s="59">
        <f t="shared" si="6"/>
        <v>1000</v>
      </c>
      <c r="S45" s="117" t="str">
        <f>IF(COUNTIF($F$5:$F45,J45)&lt;4,$F45," ")</f>
        <v>V.C.LA POMME MARSEILLE</v>
      </c>
      <c r="T45" s="117">
        <f t="shared" si="7"/>
        <v>0</v>
      </c>
      <c r="U45" s="117" t="str">
        <f t="shared" si="8"/>
        <v>MT</v>
      </c>
      <c r="V45" s="59" t="str">
        <f t="shared" si="9"/>
        <v>V.C.LA POMME MARSEILLE</v>
      </c>
      <c r="W45" s="59" t="str">
        <f t="shared" si="10"/>
        <v>V.C.LA POMME MARSEILLE</v>
      </c>
      <c r="X45" s="117">
        <f t="shared" si="11"/>
        <v>0</v>
      </c>
      <c r="Y45" s="117" t="str">
        <f t="shared" si="12"/>
        <v>MT</v>
      </c>
    </row>
    <row r="46" spans="1:25" ht="13.5">
      <c r="A46" s="49"/>
      <c r="B46" s="44">
        <v>42</v>
      </c>
      <c r="C46" s="406">
        <v>53</v>
      </c>
      <c r="D46" s="273" t="str">
        <f>IF(C46&gt;0,CONCATENATE((VLOOKUP($C46,Inscription!$A$12:$G$91,3,FALSE)),"   ",(VLOOKUP($C46,Inscription!$A$12:$G$91,4,FALSE)))," ")</f>
        <v>MORCRETTE   FABIAN</v>
      </c>
      <c r="E46" s="274"/>
      <c r="F46" s="5" t="str">
        <f>IF(C46&gt;0,(VLOOKUP($C46,Inscription!$A$12:$G$91,5,FALSE))," ")</f>
        <v>VELO CLUB AUBAGNAIS</v>
      </c>
      <c r="G46" s="5">
        <f>IF(C46&gt;0,(VLOOKUP($C46,Inscription!$A$12:$G$91,7,FALSE))," ")</f>
        <v>2113058015</v>
      </c>
      <c r="H46" s="5" t="str">
        <f>LEFT(IF(C46&gt;0,(VLOOKUP($C46,Inscription!$A$12:$G$91,6,FALSE))," "),8)</f>
        <v>Junior</v>
      </c>
      <c r="I46" s="48" t="str">
        <f t="shared" si="13"/>
        <v>MT</v>
      </c>
      <c r="J46" s="117" t="str">
        <f>IF(COUNTIF($F$5:$F46,$F46)&lt;2,$F46," ")</f>
        <v> </v>
      </c>
      <c r="K46" s="117">
        <f t="shared" si="0"/>
      </c>
      <c r="L46" s="117">
        <f t="shared" si="1"/>
      </c>
      <c r="M46" s="117" t="str">
        <f>IF(COUNTIF($F$5:$F46,$F46)&lt;3,$F46," ")</f>
        <v>VELO CLUB AUBAGNAIS</v>
      </c>
      <c r="N46" s="117">
        <f t="shared" si="2"/>
        <v>0</v>
      </c>
      <c r="O46" s="117" t="str">
        <f t="shared" si="3"/>
        <v>MT</v>
      </c>
      <c r="P46" s="59" t="str">
        <f t="shared" si="4"/>
        <v>VELO CLUB AUBAGNAIS</v>
      </c>
      <c r="Q46" s="59">
        <f t="shared" si="5"/>
        <v>0</v>
      </c>
      <c r="R46" s="59" t="str">
        <f t="shared" si="6"/>
        <v>MT</v>
      </c>
      <c r="S46" s="117" t="str">
        <f>IF(COUNTIF($F$5:$F46,J46)&lt;4,$F46," ")</f>
        <v>VELO CLUB AUBAGNAIS</v>
      </c>
      <c r="T46" s="117">
        <f t="shared" si="7"/>
        <v>0</v>
      </c>
      <c r="U46" s="117" t="str">
        <f t="shared" si="8"/>
        <v>MT</v>
      </c>
      <c r="V46" s="59" t="str">
        <f t="shared" si="9"/>
        <v>VELO CLUB AUBAGNAIS</v>
      </c>
      <c r="W46" s="59">
        <f t="shared" si="10"/>
      </c>
      <c r="X46" s="117">
        <f t="shared" si="11"/>
      </c>
      <c r="Y46" s="117">
        <f t="shared" si="12"/>
      </c>
    </row>
    <row r="47" spans="1:25" ht="13.5" customHeight="1">
      <c r="A47" s="423" t="s">
        <v>449</v>
      </c>
      <c r="B47" s="418"/>
      <c r="C47" s="418"/>
      <c r="D47" s="418"/>
      <c r="E47" s="418"/>
      <c r="F47" s="418"/>
      <c r="G47" s="418"/>
      <c r="H47" s="418"/>
      <c r="I47" s="419"/>
      <c r="J47" s="117"/>
      <c r="K47" s="117"/>
      <c r="L47" s="117"/>
      <c r="M47" s="117"/>
      <c r="N47" s="117"/>
      <c r="O47" s="117"/>
      <c r="P47" s="59"/>
      <c r="Q47" s="59"/>
      <c r="R47" s="59"/>
      <c r="S47" s="117"/>
      <c r="T47" s="117"/>
      <c r="U47" s="117"/>
      <c r="V47" s="59"/>
      <c r="W47" s="59"/>
      <c r="X47" s="117"/>
      <c r="Y47" s="117"/>
    </row>
    <row r="48" spans="1:25" ht="13.5" customHeight="1">
      <c r="A48" s="420"/>
      <c r="B48" s="421"/>
      <c r="C48" s="421"/>
      <c r="D48" s="421"/>
      <c r="E48" s="421"/>
      <c r="F48" s="421"/>
      <c r="G48" s="421"/>
      <c r="H48" s="421"/>
      <c r="I48" s="422"/>
      <c r="J48" s="117"/>
      <c r="K48" s="117"/>
      <c r="L48" s="117"/>
      <c r="M48" s="117"/>
      <c r="N48" s="117"/>
      <c r="O48" s="117"/>
      <c r="P48" s="59"/>
      <c r="Q48" s="59"/>
      <c r="R48" s="59"/>
      <c r="S48" s="117"/>
      <c r="T48" s="117"/>
      <c r="U48" s="117"/>
      <c r="V48" s="59"/>
      <c r="W48" s="59"/>
      <c r="X48" s="117"/>
      <c r="Y48" s="117"/>
    </row>
  </sheetData>
  <sheetProtection selectLockedCells="1" sort="0"/>
  <mergeCells count="50">
    <mergeCell ref="A47:I48"/>
    <mergeCell ref="D46:E46"/>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4:I4"/>
    <mergeCell ref="D5:E5"/>
    <mergeCell ref="D6:E6"/>
    <mergeCell ref="D7:E7"/>
    <mergeCell ref="D8:E8"/>
    <mergeCell ref="D9:E9"/>
    <mergeCell ref="D3:E3"/>
    <mergeCell ref="G1:I1"/>
    <mergeCell ref="A1:B1"/>
    <mergeCell ref="A2:B2"/>
    <mergeCell ref="C2:E2"/>
    <mergeCell ref="C1:F1"/>
  </mergeCells>
  <printOptions horizontalCentered="1"/>
  <pageMargins left="0.15748031496062992" right="0.15748031496062992" top="0.7086614173228347" bottom="0.6692913385826772" header="0.2755905511811024" footer="0.5118110236220472"/>
  <pageSetup horizontalDpi="300" verticalDpi="300" orientation="portrait" paperSize="9" r:id="rId3"/>
  <headerFooter alignWithMargins="0">
    <oddHeader>&amp;CCLASSEMENT &amp;F</oddHeader>
  </headerFooter>
  <legacyDrawing r:id="rId2"/>
</worksheet>
</file>

<file path=xl/worksheets/sheet7.xml><?xml version="1.0" encoding="utf-8"?>
<worksheet xmlns="http://schemas.openxmlformats.org/spreadsheetml/2006/main" xmlns:r="http://schemas.openxmlformats.org/officeDocument/2006/relationships">
  <sheetPr codeName="Feuil8"/>
  <dimension ref="A1:H136"/>
  <sheetViews>
    <sheetView showGridLines="0" showZeros="0" zoomScale="75" zoomScaleNormal="75" zoomScalePageLayoutView="0" workbookViewId="0" topLeftCell="A28">
      <selection activeCell="J28" sqref="J28"/>
    </sheetView>
  </sheetViews>
  <sheetFormatPr defaultColWidth="11.421875" defaultRowHeight="12.75"/>
  <cols>
    <col min="1" max="1" width="7.28125" style="11" customWidth="1"/>
    <col min="2" max="2" width="6.7109375" style="11" customWidth="1"/>
    <col min="3" max="3" width="14.140625" style="11" customWidth="1"/>
    <col min="4" max="4" width="12.00390625" style="11" customWidth="1"/>
    <col min="5" max="5" width="23.7109375" style="11" customWidth="1"/>
    <col min="6" max="6" width="11.140625" style="11" customWidth="1"/>
    <col min="7" max="7" width="11.00390625" style="11" customWidth="1"/>
    <col min="8" max="8" width="12.8515625" style="11" customWidth="1"/>
    <col min="9" max="16384" width="11.421875" style="11" customWidth="1"/>
  </cols>
  <sheetData>
    <row r="1" spans="1:8" ht="12.75">
      <c r="A1" s="39" t="s">
        <v>31</v>
      </c>
      <c r="B1" s="39"/>
      <c r="C1" s="39" t="str">
        <f>CLASSEMENT!C1</f>
        <v>AIX EN PROVENCE  13</v>
      </c>
      <c r="D1" s="39"/>
      <c r="E1" s="39"/>
      <c r="F1" s="123" t="str">
        <f>IF(Inscription!$D$4&gt;0,"DATE :  "&amp;TEXT(Inscription!D$4,"jj mmmm aaaa"),"")</f>
        <v>DATE :  08 mars 2015</v>
      </c>
      <c r="G1" s="123"/>
      <c r="H1" s="123"/>
    </row>
    <row r="2" spans="1:8" ht="12.75">
      <c r="A2" s="26" t="s">
        <v>42</v>
      </c>
      <c r="B2" s="30" t="str">
        <f>Inscription!D5</f>
        <v>CAT 2-3-J</v>
      </c>
      <c r="C2" s="30"/>
      <c r="D2" s="39"/>
      <c r="E2" s="13" t="s">
        <v>33</v>
      </c>
      <c r="F2" s="12">
        <f>CLASSEMENT!G2</f>
        <v>71</v>
      </c>
      <c r="G2" s="13" t="s">
        <v>34</v>
      </c>
      <c r="H2" s="30">
        <f>CLASSEMENT!I2</f>
        <v>42</v>
      </c>
    </row>
    <row r="3" spans="1:8" ht="17.25" customHeight="1">
      <c r="A3" s="14" t="s">
        <v>0</v>
      </c>
      <c r="B3" s="4" t="s">
        <v>44</v>
      </c>
      <c r="C3" s="263" t="s">
        <v>41</v>
      </c>
      <c r="D3" s="264"/>
      <c r="E3" s="4" t="s">
        <v>1</v>
      </c>
      <c r="F3" s="4" t="s">
        <v>45</v>
      </c>
      <c r="G3" s="4" t="s">
        <v>43</v>
      </c>
      <c r="H3" s="4" t="s">
        <v>14</v>
      </c>
    </row>
    <row r="4" spans="1:8" ht="13.5">
      <c r="A4" s="40">
        <f>CLASSEMENT!$B5</f>
        <v>1</v>
      </c>
      <c r="B4" s="7">
        <f>CLASSEMENT!C5</f>
        <v>51</v>
      </c>
      <c r="C4" s="46" t="str">
        <f>CLASSEMENT!D5</f>
        <v>MIQUEL   KEVIN</v>
      </c>
      <c r="D4" s="47"/>
      <c r="E4" s="32" t="str">
        <f>CLASSEMENT!F5</f>
        <v>A.V.C.AIX EN PROVENCE</v>
      </c>
      <c r="F4" s="15">
        <f>CLASSEMENT!G5</f>
        <v>2113021155</v>
      </c>
      <c r="G4" s="32" t="str">
        <f>CLASSEMENT!H5</f>
        <v>1ère Cat</v>
      </c>
      <c r="H4" s="16" t="str">
        <f>CLASSEMENT!I5</f>
        <v>1.09.00</v>
      </c>
    </row>
    <row r="5" spans="1:8" ht="13.5">
      <c r="A5" s="40">
        <f>CLASSEMENT!$B6</f>
        <v>2</v>
      </c>
      <c r="B5" s="7">
        <f>CLASSEMENT!C6</f>
        <v>62</v>
      </c>
      <c r="C5" s="46" t="str">
        <f>CLASSEMENT!D6</f>
        <v>SCHMITZ   IVAN</v>
      </c>
      <c r="D5" s="47"/>
      <c r="E5" s="32" t="str">
        <f>CLASSEMENT!F6</f>
        <v>A.V.C.AIX EN PROVENCE</v>
      </c>
      <c r="F5" s="15">
        <f>CLASSEMENT!G6</f>
        <v>2113021088</v>
      </c>
      <c r="G5" s="32" t="str">
        <f>CLASSEMENT!H6</f>
        <v>2ème Cat</v>
      </c>
      <c r="H5" s="87" t="e">
        <f>IF(CLASSEMENT!I6=CLASSEMENT!I5,0,CLASSEMENT!I6-CLASSEMENT!$I$5)</f>
        <v>#VALUE!</v>
      </c>
    </row>
    <row r="6" spans="1:8" ht="13.5">
      <c r="A6" s="40">
        <f>CLASSEMENT!$B7</f>
        <v>3</v>
      </c>
      <c r="B6" s="7">
        <f>CLASSEMENT!C7</f>
        <v>32</v>
      </c>
      <c r="C6" s="46" t="str">
        <f>CLASSEMENT!D7</f>
        <v>GRACZYK   Vincent</v>
      </c>
      <c r="D6" s="47"/>
      <c r="E6" s="32" t="str">
        <f>CLASSEMENT!F7</f>
        <v>SC DE NICE JOLLYWEAR</v>
      </c>
      <c r="F6" s="15">
        <f>CLASSEMENT!G7</f>
        <v>806038004</v>
      </c>
      <c r="G6" s="32" t="str">
        <f>CLASSEMENT!H7</f>
        <v>2ème Cat</v>
      </c>
      <c r="H6" s="87" t="e">
        <f>IF(CLASSEMENT!I7=CLASSEMENT!I6,0,CLASSEMENT!I7-CLASSEMENT!$I$5)</f>
        <v>#VALUE!</v>
      </c>
    </row>
    <row r="7" spans="1:8" ht="13.5">
      <c r="A7" s="40">
        <f>CLASSEMENT!$B8</f>
        <v>4</v>
      </c>
      <c r="B7" s="7">
        <f>CLASSEMENT!C8</f>
        <v>29</v>
      </c>
      <c r="C7" s="46" t="str">
        <f>CLASSEMENT!D8</f>
        <v>DUSSOL   LOICK</v>
      </c>
      <c r="D7" s="47"/>
      <c r="E7" s="32" t="str">
        <f>CLASSEMENT!F8</f>
        <v>C.V.C. MONTFAVET</v>
      </c>
      <c r="F7" s="15">
        <f>CLASSEMENT!G8</f>
        <v>2184001152</v>
      </c>
      <c r="G7" s="32" t="str">
        <f>CLASSEMENT!H8</f>
        <v>2ème Cat</v>
      </c>
      <c r="H7" s="87" t="e">
        <f>IF(CLASSEMENT!I8=CLASSEMENT!I7,0,CLASSEMENT!I8-CLASSEMENT!$I$5)</f>
        <v>#VALUE!</v>
      </c>
    </row>
    <row r="8" spans="1:8" ht="13.5">
      <c r="A8" s="40">
        <f>CLASSEMENT!$B9</f>
        <v>5</v>
      </c>
      <c r="B8" s="7">
        <f>CLASSEMENT!C9</f>
        <v>43</v>
      </c>
      <c r="C8" s="46" t="str">
        <f>CLASSEMENT!D9</f>
        <v>MALDONADO   DYLAN</v>
      </c>
      <c r="D8" s="47"/>
      <c r="E8" s="32" t="str">
        <f>CLASSEMENT!F9</f>
        <v>A.V.C.AIX EN PROVENCE</v>
      </c>
      <c r="F8" s="15">
        <f>CLASSEMENT!G9</f>
        <v>2113021134</v>
      </c>
      <c r="G8" s="32" t="str">
        <f>CLASSEMENT!H9</f>
        <v>Junior</v>
      </c>
      <c r="H8" s="87" t="e">
        <f>IF(CLASSEMENT!I9=CLASSEMENT!I8,0,CLASSEMENT!I9-CLASSEMENT!$I$5)</f>
        <v>#VALUE!</v>
      </c>
    </row>
    <row r="9" spans="1:8" ht="13.5">
      <c r="A9" s="40">
        <f>CLASSEMENT!$B10</f>
        <v>6</v>
      </c>
      <c r="B9" s="7">
        <f>CLASSEMENT!C10</f>
        <v>38</v>
      </c>
      <c r="C9" s="46" t="str">
        <f>CLASSEMENT!D10</f>
        <v>JEANNOT   Alexandre</v>
      </c>
      <c r="D9" s="47"/>
      <c r="E9" s="32" t="str">
        <f>CLASSEMENT!F10</f>
        <v>VC SAINT ANTOINE/GAVOTTE</v>
      </c>
      <c r="F9" s="15">
        <f>CLASSEMENT!G10</f>
        <v>2113164051</v>
      </c>
      <c r="G9" s="32" t="str">
        <f>CLASSEMENT!H10</f>
        <v>Junior</v>
      </c>
      <c r="H9" s="87">
        <f>IF(CLASSEMENT!I10=CLASSEMENT!I9,0,CLASSEMENT!I10-CLASSEMENT!$I$5)</f>
        <v>0</v>
      </c>
    </row>
    <row r="10" spans="1:8" ht="13.5">
      <c r="A10" s="40">
        <f>CLASSEMENT!$B11</f>
        <v>7</v>
      </c>
      <c r="B10" s="7">
        <f>CLASSEMENT!C11</f>
        <v>49</v>
      </c>
      <c r="C10" s="46" t="str">
        <f>CLASSEMENT!D11</f>
        <v>MERIGNAT   SOFIANE</v>
      </c>
      <c r="D10" s="47"/>
      <c r="E10" s="32" t="str">
        <f>CLASSEMENT!F11</f>
        <v>V.C.LA POMME MARSEILLE</v>
      </c>
      <c r="F10" s="15">
        <f>CLASSEMENT!G11</f>
        <v>2113085139</v>
      </c>
      <c r="G10" s="32" t="str">
        <f>CLASSEMENT!H11</f>
        <v>Junior</v>
      </c>
      <c r="H10" s="87">
        <f>IF(CLASSEMENT!I11=CLASSEMENT!I10,0,CLASSEMENT!I11-CLASSEMENT!$I$5)</f>
        <v>0</v>
      </c>
    </row>
    <row r="11" spans="1:8" ht="13.5">
      <c r="A11" s="40">
        <f>CLASSEMENT!$B12</f>
        <v>8</v>
      </c>
      <c r="B11" s="7">
        <f>CLASSEMENT!C12</f>
        <v>40</v>
      </c>
      <c r="C11" s="46" t="str">
        <f>CLASSEMENT!D12</f>
        <v>KERRIEN   STEVE</v>
      </c>
      <c r="D11" s="47"/>
      <c r="E11" s="32" t="str">
        <f>CLASSEMENT!F12</f>
        <v>CYCLO CLUB SALONAIS</v>
      </c>
      <c r="F11" s="15">
        <f>CLASSEMENT!G12</f>
        <v>2113142048</v>
      </c>
      <c r="G11" s="32" t="str">
        <f>CLASSEMENT!H12</f>
        <v>2ème Cat</v>
      </c>
      <c r="H11" s="87">
        <f>IF(CLASSEMENT!I12=CLASSEMENT!I11,0,CLASSEMENT!I12-CLASSEMENT!$I$5)</f>
        <v>0</v>
      </c>
    </row>
    <row r="12" spans="1:8" ht="13.5">
      <c r="A12" s="40">
        <f>CLASSEMENT!$B13</f>
        <v>9</v>
      </c>
      <c r="B12" s="7">
        <f>CLASSEMENT!C13</f>
        <v>21</v>
      </c>
      <c r="C12" s="46" t="str">
        <f>CLASSEMENT!D13</f>
        <v>CHAMPOSSIN   Odrian</v>
      </c>
      <c r="D12" s="47"/>
      <c r="E12" s="32" t="str">
        <f>CLASSEMENT!F13</f>
        <v>V.C.LA POMME MARSEILLE</v>
      </c>
      <c r="F12" s="15">
        <f>CLASSEMENT!G13</f>
        <v>2113085129</v>
      </c>
      <c r="G12" s="32" t="str">
        <f>CLASSEMENT!H13</f>
        <v>2ème Cat</v>
      </c>
      <c r="H12" s="87">
        <f>IF(CLASSEMENT!I13=CLASSEMENT!I12,0,CLASSEMENT!I13-CLASSEMENT!$I$5)</f>
        <v>0</v>
      </c>
    </row>
    <row r="13" spans="1:8" ht="13.5">
      <c r="A13" s="40">
        <f>CLASSEMENT!$B14</f>
        <v>10</v>
      </c>
      <c r="B13" s="7">
        <f>CLASSEMENT!C14</f>
        <v>13</v>
      </c>
      <c r="C13" s="46" t="str">
        <f>CLASSEMENT!D14</f>
        <v>BORELLY   DOMINIQUE</v>
      </c>
      <c r="D13" s="47"/>
      <c r="E13" s="32" t="str">
        <f>CLASSEMENT!F14</f>
        <v>CYCLO CLUB SALONAIS</v>
      </c>
      <c r="F13" s="15">
        <f>CLASSEMENT!G14</f>
        <v>2113142064</v>
      </c>
      <c r="G13" s="32" t="str">
        <f>CLASSEMENT!H14</f>
        <v>3ème Cat</v>
      </c>
      <c r="H13" s="87">
        <f>IF(CLASSEMENT!I14=CLASSEMENT!I13,0,CLASSEMENT!I14-CLASSEMENT!$I$5)</f>
        <v>0</v>
      </c>
    </row>
    <row r="14" spans="1:8" ht="13.5">
      <c r="A14" s="40">
        <f>CLASSEMENT!$B15</f>
        <v>11</v>
      </c>
      <c r="B14" s="7">
        <f>CLASSEMENT!C15</f>
        <v>33</v>
      </c>
      <c r="C14" s="46" t="str">
        <f>CLASSEMENT!D15</f>
        <v>HENNEBELLE   Anthony</v>
      </c>
      <c r="D14" s="47"/>
      <c r="E14" s="32" t="str">
        <f>CLASSEMENT!F15</f>
        <v>VS HYEROIS</v>
      </c>
      <c r="F14" s="15">
        <f>CLASSEMENT!G15</f>
        <v>883009219</v>
      </c>
      <c r="G14" s="32" t="str">
        <f>CLASSEMENT!H15</f>
        <v>2ème Cat</v>
      </c>
      <c r="H14" s="87">
        <f>IF(CLASSEMENT!I15=CLASSEMENT!I14,0,CLASSEMENT!I15-CLASSEMENT!$I$5)</f>
        <v>0</v>
      </c>
    </row>
    <row r="15" spans="1:8" ht="13.5">
      <c r="A15" s="40">
        <f>CLASSEMENT!$B16</f>
        <v>12</v>
      </c>
      <c r="B15" s="7">
        <f>CLASSEMENT!C16</f>
        <v>55</v>
      </c>
      <c r="C15" s="46" t="str">
        <f>CLASSEMENT!D16</f>
        <v>NONIN   SEBASTIEN</v>
      </c>
      <c r="D15" s="47"/>
      <c r="E15" s="32" t="str">
        <f>CLASSEMENT!F16</f>
        <v>C.V.C. MONTFAVET</v>
      </c>
      <c r="F15" s="15">
        <f>CLASSEMENT!G16</f>
        <v>2184001032</v>
      </c>
      <c r="G15" s="32" t="str">
        <f>CLASSEMENT!H16</f>
        <v>2ème Cat</v>
      </c>
      <c r="H15" s="87">
        <f>IF(CLASSEMENT!I16=CLASSEMENT!I15,0,CLASSEMENT!I16-CLASSEMENT!$I$5)</f>
        <v>0</v>
      </c>
    </row>
    <row r="16" spans="1:8" ht="13.5">
      <c r="A16" s="40">
        <f>CLASSEMENT!$B17</f>
        <v>13</v>
      </c>
      <c r="B16" s="7">
        <f>CLASSEMENT!C17</f>
        <v>61</v>
      </c>
      <c r="C16" s="46" t="str">
        <f>CLASSEMENT!D17</f>
        <v>SALAZAR   LOÏC</v>
      </c>
      <c r="D16" s="47"/>
      <c r="E16" s="32" t="str">
        <f>CLASSEMENT!F17</f>
        <v>C.V.C. MONTFAVET</v>
      </c>
      <c r="F16" s="15">
        <f>CLASSEMENT!G17</f>
        <v>2184001130</v>
      </c>
      <c r="G16" s="32" t="str">
        <f>CLASSEMENT!H17</f>
        <v>2ème Cat</v>
      </c>
      <c r="H16" s="87">
        <f>IF(CLASSEMENT!I17=CLASSEMENT!I16,0,CLASSEMENT!I17-CLASSEMENT!$I$5)</f>
        <v>0</v>
      </c>
    </row>
    <row r="17" spans="1:8" ht="13.5">
      <c r="A17" s="40">
        <f>CLASSEMENT!$B18</f>
        <v>14</v>
      </c>
      <c r="B17" s="7">
        <f>CLASSEMENT!C18</f>
        <v>72</v>
      </c>
      <c r="C17" s="46" t="str">
        <f>CLASSEMENT!D18</f>
        <v>DE ROSSI   Lucas</v>
      </c>
      <c r="D17" s="47"/>
      <c r="E17" s="32" t="str">
        <f>CLASSEMENT!F18</f>
        <v>AIX VTT</v>
      </c>
      <c r="F17" s="15" t="str">
        <f>CLASSEMENT!G18</f>
        <v>2113173270</v>
      </c>
      <c r="G17" s="32" t="str">
        <f>CLASSEMENT!H18</f>
        <v>2ème Cat</v>
      </c>
      <c r="H17" s="87">
        <f>IF(CLASSEMENT!I18=CLASSEMENT!I17,0,CLASSEMENT!I18-CLASSEMENT!$I$5)</f>
        <v>0</v>
      </c>
    </row>
    <row r="18" spans="1:8" ht="13.5">
      <c r="A18" s="40">
        <f>CLASSEMENT!$B19</f>
        <v>15</v>
      </c>
      <c r="B18" s="7">
        <f>CLASSEMENT!C19</f>
        <v>47</v>
      </c>
      <c r="C18" s="46" t="str">
        <f>CLASSEMENT!D19</f>
        <v>MAURIN   JEAN MICHEL</v>
      </c>
      <c r="D18" s="47"/>
      <c r="E18" s="32" t="str">
        <f>CLASSEMENT!F19</f>
        <v>A.V.C.AIX EN PROVENCE</v>
      </c>
      <c r="F18" s="15">
        <f>CLASSEMENT!G19</f>
        <v>2113021229</v>
      </c>
      <c r="G18" s="32" t="str">
        <f>CLASSEMENT!H19</f>
        <v>3ème Cat</v>
      </c>
      <c r="H18" s="87">
        <f>IF(CLASSEMENT!I19=CLASSEMENT!I18,0,CLASSEMENT!I19-CLASSEMENT!$I$5)</f>
        <v>0</v>
      </c>
    </row>
    <row r="19" spans="1:8" ht="13.5">
      <c r="A19" s="40">
        <f>CLASSEMENT!$B20</f>
        <v>16</v>
      </c>
      <c r="B19" s="7">
        <f>CLASSEMENT!C20</f>
        <v>2</v>
      </c>
      <c r="C19" s="46" t="str">
        <f>CLASSEMENT!D20</f>
        <v>AMMENDOLA   Thomas</v>
      </c>
      <c r="D19" s="47"/>
      <c r="E19" s="32" t="str">
        <f>CLASSEMENT!F20</f>
        <v>A.V.C.AIX EN PROVENCE</v>
      </c>
      <c r="F19" s="15">
        <f>CLASSEMENT!G20</f>
        <v>2113021046</v>
      </c>
      <c r="G19" s="32" t="str">
        <f>CLASSEMENT!H20</f>
        <v>Junior</v>
      </c>
      <c r="H19" s="87">
        <f>IF(CLASSEMENT!I20=CLASSEMENT!I19,0,CLASSEMENT!I20-CLASSEMENT!$I$5)</f>
        <v>0</v>
      </c>
    </row>
    <row r="20" spans="1:8" ht="13.5">
      <c r="A20" s="40">
        <f>CLASSEMENT!$B21</f>
        <v>17</v>
      </c>
      <c r="B20" s="7">
        <f>CLASSEMENT!C21</f>
        <v>31</v>
      </c>
      <c r="C20" s="46" t="str">
        <f>CLASSEMENT!D21</f>
        <v>FERRERO   Florent</v>
      </c>
      <c r="D20" s="47"/>
      <c r="E20" s="32" t="str">
        <f>CLASSEMENT!F21</f>
        <v>VS SEYNOIS</v>
      </c>
      <c r="F20" s="15">
        <f>CLASSEMENT!G21</f>
        <v>883030039</v>
      </c>
      <c r="G20" s="32" t="str">
        <f>CLASSEMENT!H21</f>
        <v>2ème Cat</v>
      </c>
      <c r="H20" s="87">
        <f>IF(CLASSEMENT!I21=CLASSEMENT!I20,0,CLASSEMENT!I21-CLASSEMENT!$I$5)</f>
        <v>0</v>
      </c>
    </row>
    <row r="21" spans="1:8" ht="13.5">
      <c r="A21" s="40">
        <f>CLASSEMENT!$B22</f>
        <v>18</v>
      </c>
      <c r="B21" s="7">
        <f>CLASSEMENT!C22</f>
        <v>16</v>
      </c>
      <c r="C21" s="46" t="str">
        <f>CLASSEMENT!D22</f>
        <v>BOUSQUET   Pascal</v>
      </c>
      <c r="D21" s="47"/>
      <c r="E21" s="32" t="str">
        <f>CLASSEMENT!F22</f>
        <v>SC DE NICE JOLLYWEAR</v>
      </c>
      <c r="F21" s="15">
        <f>CLASSEMENT!G22</f>
        <v>806038069</v>
      </c>
      <c r="G21" s="32" t="str">
        <f>CLASSEMENT!H22</f>
        <v>2ème Cat</v>
      </c>
      <c r="H21" s="87">
        <f>IF(CLASSEMENT!I22=CLASSEMENT!I21,0,CLASSEMENT!I22-CLASSEMENT!$I$5)</f>
        <v>0</v>
      </c>
    </row>
    <row r="22" spans="1:8" ht="13.5">
      <c r="A22" s="40">
        <f>CLASSEMENT!$B23</f>
        <v>19</v>
      </c>
      <c r="B22" s="7">
        <f>CLASSEMENT!C23</f>
        <v>4</v>
      </c>
      <c r="C22" s="46" t="str">
        <f>CLASSEMENT!D23</f>
        <v>ARONDEL   JULIEN</v>
      </c>
      <c r="D22" s="47"/>
      <c r="E22" s="32" t="str">
        <f>CLASSEMENT!F23</f>
        <v>CYCLO CLUB SALONAIS</v>
      </c>
      <c r="F22" s="15">
        <f>CLASSEMENT!G23</f>
        <v>2113142266</v>
      </c>
      <c r="G22" s="32" t="str">
        <f>CLASSEMENT!H23</f>
        <v>3ème Cat</v>
      </c>
      <c r="H22" s="87">
        <f>IF(CLASSEMENT!I23=CLASSEMENT!I22,0,CLASSEMENT!I23-CLASSEMENT!$I$5)</f>
        <v>0</v>
      </c>
    </row>
    <row r="23" spans="1:8" ht="13.5">
      <c r="A23" s="40">
        <f>CLASSEMENT!$B24</f>
        <v>20</v>
      </c>
      <c r="B23" s="7">
        <f>CLASSEMENT!C24</f>
        <v>23</v>
      </c>
      <c r="C23" s="46" t="str">
        <f>CLASSEMENT!D24</f>
        <v>COELHO   MATHIEU</v>
      </c>
      <c r="D23" s="47"/>
      <c r="E23" s="32" t="str">
        <f>CLASSEMENT!F24</f>
        <v>VITROLLES VELO CLUB BMX</v>
      </c>
      <c r="F23" s="15">
        <f>CLASSEMENT!G24</f>
        <v>2113212207</v>
      </c>
      <c r="G23" s="32" t="str">
        <f>CLASSEMENT!H24</f>
        <v>3ème Cat</v>
      </c>
      <c r="H23" s="87">
        <f>IF(CLASSEMENT!I24=CLASSEMENT!I23,0,CLASSEMENT!I24-CLASSEMENT!$I$5)</f>
        <v>0</v>
      </c>
    </row>
    <row r="24" spans="1:8" ht="13.5">
      <c r="A24" s="40">
        <f>CLASSEMENT!$B25</f>
        <v>21</v>
      </c>
      <c r="B24" s="7">
        <f>CLASSEMENT!C25</f>
        <v>27</v>
      </c>
      <c r="C24" s="46" t="str">
        <f>CLASSEMENT!D25</f>
        <v>DONADIEU   MAXIME</v>
      </c>
      <c r="D24" s="47"/>
      <c r="E24" s="32" t="str">
        <f>CLASSEMENT!F25</f>
        <v>VELO CLUB DE MARSEILLE</v>
      </c>
      <c r="F24" s="15">
        <f>CLASSEMENT!G25</f>
        <v>2113139009</v>
      </c>
      <c r="G24" s="32" t="str">
        <f>CLASSEMENT!H25</f>
        <v>Pass`Cyc</v>
      </c>
      <c r="H24" s="87">
        <f>IF(CLASSEMENT!I25=CLASSEMENT!I24,0,CLASSEMENT!I25-CLASSEMENT!$I$5)</f>
        <v>0</v>
      </c>
    </row>
    <row r="25" spans="1:8" ht="13.5">
      <c r="A25" s="40">
        <f>CLASSEMENT!$B26</f>
        <v>22</v>
      </c>
      <c r="B25" s="7">
        <f>CLASSEMENT!C26</f>
        <v>75</v>
      </c>
      <c r="C25" s="46" t="str">
        <f>CLASSEMENT!D26</f>
        <v>DRUMEZ   David</v>
      </c>
      <c r="D25" s="47"/>
      <c r="E25" s="32" t="str">
        <f>CLASSEMENT!F26</f>
        <v>DURANCE TRIATHLON</v>
      </c>
      <c r="F25" s="15" t="str">
        <f>CLASSEMENT!G26</f>
        <v>CARTE JOUR.</v>
      </c>
      <c r="G25" s="32" t="str">
        <f>CLASSEMENT!H26</f>
        <v>senior</v>
      </c>
      <c r="H25" s="87">
        <f>IF(CLASSEMENT!I26=CLASSEMENT!I25,0,CLASSEMENT!I26-CLASSEMENT!$I$5)</f>
        <v>0</v>
      </c>
    </row>
    <row r="26" spans="1:8" ht="13.5">
      <c r="A26" s="40">
        <f>CLASSEMENT!$B27</f>
        <v>23</v>
      </c>
      <c r="B26" s="7">
        <f>CLASSEMENT!C27</f>
        <v>20</v>
      </c>
      <c r="C26" s="46" t="str">
        <f>CLASSEMENT!D27</f>
        <v>CARETTE   JEAN SEBASTIEN</v>
      </c>
      <c r="D26" s="47"/>
      <c r="E26" s="32" t="str">
        <f>CLASSEMENT!F27</f>
        <v>ROUE D'OR SISTERON</v>
      </c>
      <c r="F26" s="15">
        <f>CLASSEMENT!G27</f>
        <v>2104099064</v>
      </c>
      <c r="G26" s="32" t="str">
        <f>CLASSEMENT!H27</f>
        <v>2ème Cat</v>
      </c>
      <c r="H26" s="87">
        <f>IF(CLASSEMENT!I27=CLASSEMENT!I26,0,CLASSEMENT!I27-CLASSEMENT!$I$5)</f>
        <v>0</v>
      </c>
    </row>
    <row r="27" spans="1:8" ht="13.5">
      <c r="A27" s="40">
        <f>CLASSEMENT!$B28</f>
        <v>24</v>
      </c>
      <c r="B27" s="7">
        <f>CLASSEMENT!C28</f>
        <v>37</v>
      </c>
      <c r="C27" s="46" t="str">
        <f>CLASSEMENT!D28</f>
        <v>HUMBERT   Christophe</v>
      </c>
      <c r="D27" s="47"/>
      <c r="E27" s="32" t="str">
        <f>CLASSEMENT!F28</f>
        <v>ROUE D'OR SISTERON</v>
      </c>
      <c r="F27" s="15">
        <f>CLASSEMENT!G28</f>
        <v>2104099072</v>
      </c>
      <c r="G27" s="32" t="str">
        <f>CLASSEMENT!H28</f>
        <v>3ème Cat</v>
      </c>
      <c r="H27" s="87">
        <f>IF(CLASSEMENT!I28=CLASSEMENT!I27,0,CLASSEMENT!I28-CLASSEMENT!$I$5)</f>
        <v>0</v>
      </c>
    </row>
    <row r="28" spans="1:8" ht="13.5">
      <c r="A28" s="40">
        <f>CLASSEMENT!$B29</f>
        <v>25</v>
      </c>
      <c r="B28" s="7">
        <f>CLASSEMENT!C29</f>
        <v>19</v>
      </c>
      <c r="C28" s="46" t="str">
        <f>CLASSEMENT!D29</f>
        <v>CANNAU   ARNAUD</v>
      </c>
      <c r="D28" s="47"/>
      <c r="E28" s="32" t="str">
        <f>CLASSEMENT!F29</f>
        <v>AIX V.T.T.</v>
      </c>
      <c r="F28" s="15">
        <f>CLASSEMENT!G29</f>
        <v>2113173427</v>
      </c>
      <c r="G28" s="32" t="str">
        <f>CLASSEMENT!H29</f>
        <v>2ème Cat</v>
      </c>
      <c r="H28" s="87">
        <f>IF(CLASSEMENT!I29=CLASSEMENT!I28,0,CLASSEMENT!I29-CLASSEMENT!$I$5)</f>
        <v>0</v>
      </c>
    </row>
    <row r="29" spans="1:8" ht="13.5">
      <c r="A29" s="40">
        <f>CLASSEMENT!$B30</f>
        <v>26</v>
      </c>
      <c r="B29" s="7">
        <f>CLASSEMENT!C30</f>
        <v>69</v>
      </c>
      <c r="C29" s="46" t="str">
        <f>CLASSEMENT!D30</f>
        <v>YOLANDE   FLORIAN</v>
      </c>
      <c r="D29" s="47"/>
      <c r="E29" s="32" t="str">
        <f>CLASSEMENT!F30</f>
        <v>CYCLO CLUB SALONAIS</v>
      </c>
      <c r="F29" s="15">
        <f>CLASSEMENT!G30</f>
        <v>2113142053</v>
      </c>
      <c r="G29" s="32" t="str">
        <f>CLASSEMENT!H30</f>
        <v>Junior</v>
      </c>
      <c r="H29" s="87">
        <f>IF(CLASSEMENT!I30=CLASSEMENT!I29,0,CLASSEMENT!I30-CLASSEMENT!$I$5)</f>
        <v>0</v>
      </c>
    </row>
    <row r="30" spans="1:8" ht="13.5">
      <c r="A30" s="40">
        <f>CLASSEMENT!$B31</f>
        <v>27</v>
      </c>
      <c r="B30" s="7">
        <f>CLASSEMENT!C31</f>
        <v>46</v>
      </c>
      <c r="C30" s="46" t="str">
        <f>CLASSEMENT!D31</f>
        <v>MATONTI   THEO</v>
      </c>
      <c r="D30" s="47"/>
      <c r="E30" s="32" t="str">
        <f>CLASSEMENT!F31</f>
        <v>A.V.C.AIX EN PROVENCE</v>
      </c>
      <c r="F30" s="15">
        <f>CLASSEMENT!G31</f>
        <v>2113021473</v>
      </c>
      <c r="G30" s="32" t="str">
        <f>CLASSEMENT!H31</f>
        <v>3ème Cat</v>
      </c>
      <c r="H30" s="87">
        <f>IF(CLASSEMENT!I31=CLASSEMENT!I30,0,CLASSEMENT!I31-CLASSEMENT!$I$5)</f>
        <v>0</v>
      </c>
    </row>
    <row r="31" spans="1:8" ht="13.5">
      <c r="A31" s="40">
        <f>CLASSEMENT!$B32</f>
        <v>28</v>
      </c>
      <c r="B31" s="7">
        <f>CLASSEMENT!C32</f>
        <v>76</v>
      </c>
      <c r="C31" s="46" t="str">
        <f>CLASSEMENT!D32</f>
        <v>ANTOINE   Jérémie</v>
      </c>
      <c r="D31" s="47"/>
      <c r="E31" s="32" t="str">
        <f>CLASSEMENT!F32</f>
        <v>TRIATHLON AIX</v>
      </c>
      <c r="F31" s="15" t="str">
        <f>CLASSEMENT!G32</f>
        <v>CARTE JOUR.</v>
      </c>
      <c r="G31" s="32" t="str">
        <f>CLASSEMENT!H32</f>
        <v>senior</v>
      </c>
      <c r="H31" s="87">
        <f>IF(CLASSEMENT!I32=CLASSEMENT!I31,0,CLASSEMENT!I32-CLASSEMENT!$I$5)</f>
        <v>0</v>
      </c>
    </row>
    <row r="32" spans="1:8" ht="15" customHeight="1">
      <c r="A32" s="40">
        <f>CLASSEMENT!$B33</f>
        <v>29</v>
      </c>
      <c r="B32" s="7">
        <f>CLASSEMENT!C33</f>
        <v>18</v>
      </c>
      <c r="C32" s="46" t="str">
        <f>CLASSEMENT!D33</f>
        <v>CANNARELLA   JOHAN</v>
      </c>
      <c r="D32" s="47"/>
      <c r="E32" s="32" t="str">
        <f>CLASSEMENT!F33</f>
        <v>VELO CLUB AUBAGNAIS</v>
      </c>
      <c r="F32" s="15">
        <f>CLASSEMENT!G33</f>
        <v>2113058193</v>
      </c>
      <c r="G32" s="32" t="str">
        <f>CLASSEMENT!H33</f>
        <v>Junior</v>
      </c>
      <c r="H32" s="87">
        <f>IF(CLASSEMENT!I33=CLASSEMENT!I32,0,CLASSEMENT!I33-CLASSEMENT!$I$5)</f>
        <v>0</v>
      </c>
    </row>
    <row r="33" spans="1:8" ht="13.5">
      <c r="A33" s="40">
        <f>CLASSEMENT!$B34</f>
        <v>30</v>
      </c>
      <c r="B33" s="7">
        <f>CLASSEMENT!C34</f>
        <v>1</v>
      </c>
      <c r="C33" s="46" t="str">
        <f>CLASSEMENT!D34</f>
        <v>ALLUE   Julien</v>
      </c>
      <c r="D33" s="47"/>
      <c r="E33" s="32" t="str">
        <f>CLASSEMENT!F34</f>
        <v>VITROLLES VELO CLUB BMX</v>
      </c>
      <c r="F33" s="15">
        <f>CLASSEMENT!G34</f>
        <v>2113212160</v>
      </c>
      <c r="G33" s="32" t="str">
        <f>CLASSEMENT!H34</f>
        <v>3ème Cat</v>
      </c>
      <c r="H33" s="87">
        <f>IF(CLASSEMENT!I34=CLASSEMENT!I33,0,CLASSEMENT!I34-CLASSEMENT!$I$5)</f>
        <v>0</v>
      </c>
    </row>
    <row r="34" spans="1:8" ht="13.5">
      <c r="A34" s="40">
        <f>CLASSEMENT!$B35</f>
        <v>31</v>
      </c>
      <c r="B34" s="7">
        <f>CLASSEMENT!C35</f>
        <v>28</v>
      </c>
      <c r="C34" s="46" t="str">
        <f>CLASSEMENT!D35</f>
        <v>DURU   Jean Paul</v>
      </c>
      <c r="D34" s="47"/>
      <c r="E34" s="32" t="str">
        <f>CLASSEMENT!F35</f>
        <v>A.V.C.AIX EN PROVENCE</v>
      </c>
      <c r="F34" s="15">
        <f>CLASSEMENT!G35</f>
        <v>2113021138</v>
      </c>
      <c r="G34" s="32" t="str">
        <f>CLASSEMENT!H35</f>
        <v>3ème Cat</v>
      </c>
      <c r="H34" s="87">
        <f>IF(CLASSEMENT!I35=CLASSEMENT!I34,0,CLASSEMENT!I35-CLASSEMENT!$I$5)</f>
        <v>0</v>
      </c>
    </row>
    <row r="35" spans="1:8" ht="13.5">
      <c r="A35" s="40">
        <f>CLASSEMENT!$B36</f>
        <v>32</v>
      </c>
      <c r="B35" s="7">
        <f>CLASSEMENT!C36</f>
        <v>63</v>
      </c>
      <c r="C35" s="46" t="str">
        <f>CLASSEMENT!D36</f>
        <v>SIBEL   SEBASTIEN</v>
      </c>
      <c r="D35" s="47"/>
      <c r="E35" s="32" t="str">
        <f>CLASSEMENT!F36</f>
        <v>ROUE D'OR SISTERON</v>
      </c>
      <c r="F35" s="15">
        <f>CLASSEMENT!G36</f>
        <v>2104099068</v>
      </c>
      <c r="G35" s="32" t="str">
        <f>CLASSEMENT!H36</f>
        <v>3ème Cat</v>
      </c>
      <c r="H35" s="87">
        <f>IF(CLASSEMENT!I36=CLASSEMENT!I35,0,CLASSEMENT!I36-CLASSEMENT!$I$5)</f>
        <v>0</v>
      </c>
    </row>
    <row r="36" spans="1:8" ht="13.5">
      <c r="A36" s="40">
        <f>CLASSEMENT!$B37</f>
        <v>33</v>
      </c>
      <c r="B36" s="7">
        <f>CLASSEMENT!C37</f>
        <v>48</v>
      </c>
      <c r="C36" s="46" t="str">
        <f>CLASSEMENT!D37</f>
        <v>MANDERON   PASCAL</v>
      </c>
      <c r="D36" s="47"/>
      <c r="E36" s="32" t="str">
        <f>CLASSEMENT!F37</f>
        <v>MARTIGUES S.C.</v>
      </c>
      <c r="F36" s="15">
        <f>CLASSEMENT!G37</f>
        <v>2113023229</v>
      </c>
      <c r="G36" s="32" t="str">
        <f>CLASSEMENT!H37</f>
        <v>2ème Cat</v>
      </c>
      <c r="H36" s="87">
        <f>IF(CLASSEMENT!I37=CLASSEMENT!I36,0,CLASSEMENT!I37-CLASSEMENT!$I$5)</f>
        <v>0</v>
      </c>
    </row>
    <row r="37" spans="1:8" ht="13.5">
      <c r="A37" s="40">
        <f>CLASSEMENT!$B38</f>
        <v>34</v>
      </c>
      <c r="B37" s="7">
        <f>CLASSEMENT!C38</f>
        <v>67</v>
      </c>
      <c r="C37" s="46" t="str">
        <f>CLASSEMENT!D38</f>
        <v>VERCELLONE   PHILIPPE</v>
      </c>
      <c r="D37" s="47"/>
      <c r="E37" s="32" t="str">
        <f>CLASSEMENT!F38</f>
        <v>V.C.LA POMME MARSEILLE</v>
      </c>
      <c r="F37" s="15">
        <f>CLASSEMENT!G38</f>
        <v>2113085167</v>
      </c>
      <c r="G37" s="32" t="str">
        <f>CLASSEMENT!H38</f>
        <v>2ème Cat</v>
      </c>
      <c r="H37" s="87">
        <f>IF(CLASSEMENT!I38=CLASSEMENT!I37,0,CLASSEMENT!I38-CLASSEMENT!$I$5)</f>
        <v>0</v>
      </c>
    </row>
    <row r="38" spans="1:8" ht="13.5">
      <c r="A38" s="40">
        <f>CLASSEMENT!$B39</f>
        <v>35</v>
      </c>
      <c r="B38" s="7">
        <f>CLASSEMENT!C39</f>
        <v>50</v>
      </c>
      <c r="C38" s="46" t="str">
        <f>CLASSEMENT!D39</f>
        <v>MIELLOT   Romain</v>
      </c>
      <c r="D38" s="47"/>
      <c r="E38" s="32" t="str">
        <f>CLASSEMENT!F39</f>
        <v>ROUE D'OR SISTERON</v>
      </c>
      <c r="F38" s="15">
        <f>CLASSEMENT!G39</f>
        <v>2104099065</v>
      </c>
      <c r="G38" s="32" t="str">
        <f>CLASSEMENT!H39</f>
        <v>3ème Cat</v>
      </c>
      <c r="H38" s="87">
        <f>IF(CLASSEMENT!I39=CLASSEMENT!I38,0,CLASSEMENT!I39-CLASSEMENT!$I$5)</f>
        <v>0</v>
      </c>
    </row>
    <row r="39" spans="1:8" ht="13.5">
      <c r="A39" s="40">
        <f>CLASSEMENT!$B40</f>
        <v>36</v>
      </c>
      <c r="B39" s="7">
        <f>CLASSEMENT!C40</f>
        <v>44</v>
      </c>
      <c r="C39" s="46" t="str">
        <f>CLASSEMENT!D40</f>
        <v>MANTA   GUILLAUME</v>
      </c>
      <c r="D39" s="47"/>
      <c r="E39" s="32" t="str">
        <f>CLASSEMENT!F40</f>
        <v>V. T. T. DU GARLABAN</v>
      </c>
      <c r="F39" s="15">
        <f>CLASSEMENT!G40</f>
        <v>2113065146</v>
      </c>
      <c r="G39" s="32" t="str">
        <f>CLASSEMENT!H40</f>
        <v>Pass`Cyc</v>
      </c>
      <c r="H39" s="87">
        <f>IF(CLASSEMENT!I40=CLASSEMENT!I39,0,CLASSEMENT!I40-CLASSEMENT!$I$5)</f>
        <v>0</v>
      </c>
    </row>
    <row r="40" spans="1:8" ht="13.5">
      <c r="A40" s="40">
        <f>CLASSEMENT!$B41</f>
        <v>37</v>
      </c>
      <c r="B40" s="7">
        <f>CLASSEMENT!C41</f>
        <v>64</v>
      </c>
      <c r="C40" s="46" t="str">
        <f>CLASSEMENT!D41</f>
        <v>SWAN   DAVID</v>
      </c>
      <c r="D40" s="47"/>
      <c r="E40" s="32" t="str">
        <f>CLASSEMENT!F41</f>
        <v>A.V.C.AIX EN PROVENCE</v>
      </c>
      <c r="F40" s="15">
        <f>CLASSEMENT!G41</f>
        <v>2113021020</v>
      </c>
      <c r="G40" s="32" t="str">
        <f>CLASSEMENT!H41</f>
        <v>3ème Cat</v>
      </c>
      <c r="H40" s="87">
        <f>IF(CLASSEMENT!I41=CLASSEMENT!I40,0,CLASSEMENT!I41-CLASSEMENT!$I$5)</f>
        <v>0</v>
      </c>
    </row>
    <row r="41" spans="1:8" ht="13.5">
      <c r="A41" s="40">
        <f>CLASSEMENT!$B42</f>
        <v>38</v>
      </c>
      <c r="B41" s="7">
        <f>CLASSEMENT!C42</f>
        <v>42</v>
      </c>
      <c r="C41" s="46" t="str">
        <f>CLASSEMENT!D42</f>
        <v>LEANDRI   DANIEL</v>
      </c>
      <c r="D41" s="47"/>
      <c r="E41" s="32" t="str">
        <f>CLASSEMENT!F42</f>
        <v>VS CARCOIS</v>
      </c>
      <c r="F41" s="15">
        <f>CLASSEMENT!G42</f>
        <v>883002022</v>
      </c>
      <c r="G41" s="32" t="str">
        <f>CLASSEMENT!H42</f>
        <v>3ème Cat</v>
      </c>
      <c r="H41" s="87">
        <f>IF(CLASSEMENT!I42=CLASSEMENT!I41,0,CLASSEMENT!I42-CLASSEMENT!$I$5)</f>
        <v>0</v>
      </c>
    </row>
    <row r="42" spans="1:8" ht="13.5">
      <c r="A42" s="40">
        <f>CLASSEMENT!$B43</f>
        <v>39</v>
      </c>
      <c r="B42" s="7">
        <f>CLASSEMENT!C43</f>
        <v>70</v>
      </c>
      <c r="C42" s="46" t="str">
        <f>CLASSEMENT!D43</f>
        <v>YOLANDE   SEBASTIEN</v>
      </c>
      <c r="D42" s="47"/>
      <c r="E42" s="32" t="str">
        <f>CLASSEMENT!F43</f>
        <v>CYCLO CLUB SALONAIS</v>
      </c>
      <c r="F42" s="15">
        <f>CLASSEMENT!G43</f>
        <v>2113142052</v>
      </c>
      <c r="G42" s="32" t="str">
        <f>CLASSEMENT!H43</f>
        <v>3ème Cat</v>
      </c>
      <c r="H42" s="87">
        <f>IF(CLASSEMENT!I43=CLASSEMENT!I42,0,CLASSEMENT!I43-CLASSEMENT!$I$5)</f>
        <v>0</v>
      </c>
    </row>
    <row r="43" spans="1:8" ht="13.5">
      <c r="A43" s="40">
        <f>CLASSEMENT!$B44</f>
        <v>40</v>
      </c>
      <c r="B43" s="7">
        <f>CLASSEMENT!C44</f>
        <v>11</v>
      </c>
      <c r="C43" s="46" t="str">
        <f>CLASSEMENT!D44</f>
        <v>BOISDON   ROMAIN</v>
      </c>
      <c r="D43" s="47"/>
      <c r="E43" s="32" t="str">
        <f>CLASSEMENT!F44</f>
        <v>V.C.LA POMME MARSEILLE</v>
      </c>
      <c r="F43" s="15">
        <f>CLASSEMENT!G44</f>
        <v>2113085868</v>
      </c>
      <c r="G43" s="32" t="str">
        <f>CLASSEMENT!H44</f>
        <v>2ème Cat</v>
      </c>
      <c r="H43" s="87">
        <f>IF(CLASSEMENT!I44=CLASSEMENT!I43,0,CLASSEMENT!I44-CLASSEMENT!$I$5)</f>
        <v>0</v>
      </c>
    </row>
    <row r="44" spans="1:8" ht="13.5">
      <c r="A44" s="40">
        <f>CLASSEMENT!$B45</f>
        <v>41</v>
      </c>
      <c r="B44" s="7">
        <f>CLASSEMENT!C45</f>
        <v>25</v>
      </c>
      <c r="C44" s="46" t="str">
        <f>CLASSEMENT!D45</f>
        <v>DI DIO   FRANCESCO</v>
      </c>
      <c r="D44" s="47"/>
      <c r="E44" s="32" t="str">
        <f>CLASSEMENT!F45</f>
        <v>V.C.LA POMME MARSEILLE</v>
      </c>
      <c r="F44" s="15">
        <f>CLASSEMENT!G45</f>
        <v>2113085179</v>
      </c>
      <c r="G44" s="32" t="str">
        <f>CLASSEMENT!H45</f>
        <v>2ème Cat</v>
      </c>
      <c r="H44" s="87">
        <f>IF(CLASSEMENT!I45=CLASSEMENT!I44,0,CLASSEMENT!I45-CLASSEMENT!$I$5)</f>
        <v>0</v>
      </c>
    </row>
    <row r="45" spans="1:8" ht="13.5">
      <c r="A45" s="40">
        <f>CLASSEMENT!$B46</f>
        <v>42</v>
      </c>
      <c r="B45" s="7">
        <f>CLASSEMENT!C46</f>
        <v>53</v>
      </c>
      <c r="C45" s="46" t="str">
        <f>CLASSEMENT!D46</f>
        <v>MORCRETTE   FABIAN</v>
      </c>
      <c r="D45" s="47"/>
      <c r="E45" s="32" t="str">
        <f>CLASSEMENT!F46</f>
        <v>VELO CLUB AUBAGNAIS</v>
      </c>
      <c r="F45" s="15">
        <f>CLASSEMENT!G46</f>
        <v>2113058015</v>
      </c>
      <c r="G45" s="32" t="str">
        <f>CLASSEMENT!H46</f>
        <v>Junior</v>
      </c>
      <c r="H45" s="87">
        <f>IF(CLASSEMENT!I46=CLASSEMENT!I45,0,CLASSEMENT!I46-CLASSEMENT!$I$5)</f>
        <v>0</v>
      </c>
    </row>
    <row r="46" spans="1:8" ht="13.5">
      <c r="A46" s="40" t="e">
        <f>CLASSEMENT!#REF!</f>
        <v>#REF!</v>
      </c>
      <c r="B46" s="7" t="e">
        <f>CLASSEMENT!#REF!</f>
        <v>#REF!</v>
      </c>
      <c r="C46" s="46" t="e">
        <f>CLASSEMENT!#REF!</f>
        <v>#REF!</v>
      </c>
      <c r="D46" s="47"/>
      <c r="E46" s="32" t="e">
        <f>CLASSEMENT!#REF!</f>
        <v>#REF!</v>
      </c>
      <c r="F46" s="15" t="e">
        <f>CLASSEMENT!#REF!</f>
        <v>#REF!</v>
      </c>
      <c r="G46" s="32" t="e">
        <f>CLASSEMENT!#REF!</f>
        <v>#REF!</v>
      </c>
      <c r="H46" s="87" t="e">
        <f>IF(CLASSEMENT!#REF!=CLASSEMENT!I46,0,CLASSEMENT!#REF!-CLASSEMENT!$I$5)</f>
        <v>#REF!</v>
      </c>
    </row>
    <row r="47" spans="1:8" ht="13.5">
      <c r="A47" s="40" t="e">
        <f>CLASSEMENT!#REF!</f>
        <v>#REF!</v>
      </c>
      <c r="B47" s="7" t="e">
        <f>CLASSEMENT!#REF!</f>
        <v>#REF!</v>
      </c>
      <c r="C47" s="46" t="e">
        <f>CLASSEMENT!#REF!</f>
        <v>#REF!</v>
      </c>
      <c r="D47" s="47"/>
      <c r="E47" s="32" t="e">
        <f>CLASSEMENT!#REF!</f>
        <v>#REF!</v>
      </c>
      <c r="F47" s="15" t="e">
        <f>CLASSEMENT!#REF!</f>
        <v>#REF!</v>
      </c>
      <c r="G47" s="32" t="e">
        <f>CLASSEMENT!#REF!</f>
        <v>#REF!</v>
      </c>
      <c r="H47" s="87" t="e">
        <f>IF(CLASSEMENT!#REF!=CLASSEMENT!#REF!,0,CLASSEMENT!#REF!-CLASSEMENT!$I$5)</f>
        <v>#REF!</v>
      </c>
    </row>
    <row r="48" spans="1:8" ht="13.5">
      <c r="A48" s="40" t="e">
        <f>CLASSEMENT!#REF!</f>
        <v>#REF!</v>
      </c>
      <c r="B48" s="7" t="e">
        <f>CLASSEMENT!#REF!</f>
        <v>#REF!</v>
      </c>
      <c r="C48" s="46" t="e">
        <f>CLASSEMENT!#REF!</f>
        <v>#REF!</v>
      </c>
      <c r="D48" s="47"/>
      <c r="E48" s="32" t="e">
        <f>CLASSEMENT!#REF!</f>
        <v>#REF!</v>
      </c>
      <c r="F48" s="15" t="e">
        <f>CLASSEMENT!#REF!</f>
        <v>#REF!</v>
      </c>
      <c r="G48" s="32" t="e">
        <f>CLASSEMENT!#REF!</f>
        <v>#REF!</v>
      </c>
      <c r="H48" s="87" t="e">
        <f>IF(CLASSEMENT!#REF!=CLASSEMENT!#REF!,0,CLASSEMENT!#REF!-CLASSEMENT!$I$5)</f>
        <v>#REF!</v>
      </c>
    </row>
    <row r="49" spans="1:8" ht="13.5">
      <c r="A49" s="40" t="e">
        <f>CLASSEMENT!#REF!</f>
        <v>#REF!</v>
      </c>
      <c r="B49" s="7" t="e">
        <f>CLASSEMENT!#REF!</f>
        <v>#REF!</v>
      </c>
      <c r="C49" s="46" t="e">
        <f>CLASSEMENT!#REF!</f>
        <v>#REF!</v>
      </c>
      <c r="D49" s="47"/>
      <c r="E49" s="32" t="e">
        <f>CLASSEMENT!#REF!</f>
        <v>#REF!</v>
      </c>
      <c r="F49" s="15" t="e">
        <f>CLASSEMENT!#REF!</f>
        <v>#REF!</v>
      </c>
      <c r="G49" s="32" t="e">
        <f>CLASSEMENT!#REF!</f>
        <v>#REF!</v>
      </c>
      <c r="H49" s="87" t="e">
        <f>IF(CLASSEMENT!#REF!=CLASSEMENT!#REF!,0,CLASSEMENT!#REF!-CLASSEMENT!$I$5)</f>
        <v>#REF!</v>
      </c>
    </row>
    <row r="50" spans="1:8" ht="13.5">
      <c r="A50" s="40" t="e">
        <f>CLASSEMENT!#REF!</f>
        <v>#REF!</v>
      </c>
      <c r="B50" s="7" t="e">
        <f>CLASSEMENT!#REF!</f>
        <v>#REF!</v>
      </c>
      <c r="C50" s="46" t="e">
        <f>CLASSEMENT!#REF!</f>
        <v>#REF!</v>
      </c>
      <c r="D50" s="47"/>
      <c r="E50" s="32" t="e">
        <f>CLASSEMENT!#REF!</f>
        <v>#REF!</v>
      </c>
      <c r="F50" s="15" t="e">
        <f>CLASSEMENT!#REF!</f>
        <v>#REF!</v>
      </c>
      <c r="G50" s="32" t="e">
        <f>CLASSEMENT!#REF!</f>
        <v>#REF!</v>
      </c>
      <c r="H50" s="87" t="e">
        <f>IF(CLASSEMENT!#REF!=CLASSEMENT!#REF!,0,CLASSEMENT!#REF!-CLASSEMENT!$I$5)</f>
        <v>#REF!</v>
      </c>
    </row>
    <row r="51" spans="1:8" ht="13.5">
      <c r="A51" s="40" t="e">
        <f>CLASSEMENT!#REF!</f>
        <v>#REF!</v>
      </c>
      <c r="B51" s="7" t="e">
        <f>CLASSEMENT!#REF!</f>
        <v>#REF!</v>
      </c>
      <c r="C51" s="46" t="e">
        <f>CLASSEMENT!#REF!</f>
        <v>#REF!</v>
      </c>
      <c r="D51" s="47"/>
      <c r="E51" s="32" t="e">
        <f>CLASSEMENT!#REF!</f>
        <v>#REF!</v>
      </c>
      <c r="F51" s="15" t="e">
        <f>CLASSEMENT!#REF!</f>
        <v>#REF!</v>
      </c>
      <c r="G51" s="32" t="e">
        <f>CLASSEMENT!#REF!</f>
        <v>#REF!</v>
      </c>
      <c r="H51" s="87" t="e">
        <f>IF(CLASSEMENT!#REF!=CLASSEMENT!#REF!,0,CLASSEMENT!#REF!-CLASSEMENT!$I$5)</f>
        <v>#REF!</v>
      </c>
    </row>
    <row r="52" spans="1:8" ht="13.5">
      <c r="A52" s="40" t="e">
        <f>CLASSEMENT!#REF!</f>
        <v>#REF!</v>
      </c>
      <c r="B52" s="7" t="e">
        <f>CLASSEMENT!#REF!</f>
        <v>#REF!</v>
      </c>
      <c r="C52" s="46" t="e">
        <f>CLASSEMENT!#REF!</f>
        <v>#REF!</v>
      </c>
      <c r="D52" s="47"/>
      <c r="E52" s="32" t="e">
        <f>CLASSEMENT!#REF!</f>
        <v>#REF!</v>
      </c>
      <c r="F52" s="15" t="e">
        <f>CLASSEMENT!#REF!</f>
        <v>#REF!</v>
      </c>
      <c r="G52" s="32" t="e">
        <f>CLASSEMENT!#REF!</f>
        <v>#REF!</v>
      </c>
      <c r="H52" s="87" t="e">
        <f>IF(CLASSEMENT!#REF!=CLASSEMENT!#REF!,0,CLASSEMENT!#REF!-CLASSEMENT!$I$5)</f>
        <v>#REF!</v>
      </c>
    </row>
    <row r="53" spans="1:8" ht="13.5">
      <c r="A53" s="40" t="e">
        <f>CLASSEMENT!#REF!</f>
        <v>#REF!</v>
      </c>
      <c r="B53" s="7" t="e">
        <f>CLASSEMENT!#REF!</f>
        <v>#REF!</v>
      </c>
      <c r="C53" s="46" t="e">
        <f>CLASSEMENT!#REF!</f>
        <v>#REF!</v>
      </c>
      <c r="D53" s="47"/>
      <c r="E53" s="32" t="e">
        <f>CLASSEMENT!#REF!</f>
        <v>#REF!</v>
      </c>
      <c r="F53" s="15" t="e">
        <f>CLASSEMENT!#REF!</f>
        <v>#REF!</v>
      </c>
      <c r="G53" s="32" t="e">
        <f>CLASSEMENT!#REF!</f>
        <v>#REF!</v>
      </c>
      <c r="H53" s="87" t="e">
        <f>IF(CLASSEMENT!#REF!=CLASSEMENT!#REF!,0,CLASSEMENT!#REF!-CLASSEMENT!$I$5)</f>
        <v>#REF!</v>
      </c>
    </row>
    <row r="54" spans="1:8" ht="13.5">
      <c r="A54" s="40" t="e">
        <f>CLASSEMENT!#REF!</f>
        <v>#REF!</v>
      </c>
      <c r="B54" s="7" t="e">
        <f>CLASSEMENT!#REF!</f>
        <v>#REF!</v>
      </c>
      <c r="C54" s="46" t="e">
        <f>CLASSEMENT!#REF!</f>
        <v>#REF!</v>
      </c>
      <c r="D54" s="47"/>
      <c r="E54" s="32" t="e">
        <f>CLASSEMENT!#REF!</f>
        <v>#REF!</v>
      </c>
      <c r="F54" s="15" t="e">
        <f>CLASSEMENT!#REF!</f>
        <v>#REF!</v>
      </c>
      <c r="G54" s="32" t="e">
        <f>CLASSEMENT!#REF!</f>
        <v>#REF!</v>
      </c>
      <c r="H54" s="87" t="e">
        <f>IF(CLASSEMENT!#REF!=CLASSEMENT!#REF!,0,CLASSEMENT!#REF!-CLASSEMENT!$I$5)</f>
        <v>#REF!</v>
      </c>
    </row>
    <row r="55" spans="1:8" ht="13.5">
      <c r="A55" s="40" t="e">
        <f>CLASSEMENT!#REF!</f>
        <v>#REF!</v>
      </c>
      <c r="B55" s="7" t="e">
        <f>CLASSEMENT!#REF!</f>
        <v>#REF!</v>
      </c>
      <c r="C55" s="46" t="e">
        <f>CLASSEMENT!#REF!</f>
        <v>#REF!</v>
      </c>
      <c r="D55" s="47"/>
      <c r="E55" s="32" t="e">
        <f>CLASSEMENT!#REF!</f>
        <v>#REF!</v>
      </c>
      <c r="F55" s="15" t="e">
        <f>CLASSEMENT!#REF!</f>
        <v>#REF!</v>
      </c>
      <c r="G55" s="32" t="e">
        <f>CLASSEMENT!#REF!</f>
        <v>#REF!</v>
      </c>
      <c r="H55" s="87" t="e">
        <f>IF(CLASSEMENT!#REF!=CLASSEMENT!#REF!,0,CLASSEMENT!#REF!-CLASSEMENT!$I$5)</f>
        <v>#REF!</v>
      </c>
    </row>
    <row r="56" spans="1:8" ht="13.5">
      <c r="A56" s="40" t="e">
        <f>CLASSEMENT!#REF!</f>
        <v>#REF!</v>
      </c>
      <c r="B56" s="7" t="e">
        <f>CLASSEMENT!#REF!</f>
        <v>#REF!</v>
      </c>
      <c r="C56" s="46" t="e">
        <f>CLASSEMENT!#REF!</f>
        <v>#REF!</v>
      </c>
      <c r="D56" s="47"/>
      <c r="E56" s="32" t="e">
        <f>CLASSEMENT!#REF!</f>
        <v>#REF!</v>
      </c>
      <c r="F56" s="15" t="e">
        <f>CLASSEMENT!#REF!</f>
        <v>#REF!</v>
      </c>
      <c r="G56" s="32" t="e">
        <f>CLASSEMENT!#REF!</f>
        <v>#REF!</v>
      </c>
      <c r="H56" s="87" t="e">
        <f>IF(CLASSEMENT!#REF!=CLASSEMENT!#REF!,0,CLASSEMENT!#REF!-CLASSEMENT!$I$5)</f>
        <v>#REF!</v>
      </c>
    </row>
    <row r="57" spans="1:8" ht="13.5">
      <c r="A57" s="40" t="e">
        <f>CLASSEMENT!#REF!</f>
        <v>#REF!</v>
      </c>
      <c r="B57" s="7" t="e">
        <f>CLASSEMENT!#REF!</f>
        <v>#REF!</v>
      </c>
      <c r="C57" s="46" t="e">
        <f>CLASSEMENT!#REF!</f>
        <v>#REF!</v>
      </c>
      <c r="D57" s="47"/>
      <c r="E57" s="32" t="e">
        <f>CLASSEMENT!#REF!</f>
        <v>#REF!</v>
      </c>
      <c r="F57" s="15" t="e">
        <f>CLASSEMENT!#REF!</f>
        <v>#REF!</v>
      </c>
      <c r="G57" s="32" t="e">
        <f>CLASSEMENT!#REF!</f>
        <v>#REF!</v>
      </c>
      <c r="H57" s="87" t="e">
        <f>IF(CLASSEMENT!#REF!=CLASSEMENT!#REF!,0,CLASSEMENT!#REF!-CLASSEMENT!$I$5)</f>
        <v>#REF!</v>
      </c>
    </row>
    <row r="58" spans="1:8" ht="13.5">
      <c r="A58" s="40" t="e">
        <f>CLASSEMENT!#REF!</f>
        <v>#REF!</v>
      </c>
      <c r="B58" s="7" t="e">
        <f>CLASSEMENT!#REF!</f>
        <v>#REF!</v>
      </c>
      <c r="C58" s="46" t="e">
        <f>CLASSEMENT!#REF!</f>
        <v>#REF!</v>
      </c>
      <c r="D58" s="47"/>
      <c r="E58" s="32" t="e">
        <f>CLASSEMENT!#REF!</f>
        <v>#REF!</v>
      </c>
      <c r="F58" s="15" t="e">
        <f>CLASSEMENT!#REF!</f>
        <v>#REF!</v>
      </c>
      <c r="G58" s="32" t="e">
        <f>CLASSEMENT!#REF!</f>
        <v>#REF!</v>
      </c>
      <c r="H58" s="87" t="e">
        <f>IF(CLASSEMENT!#REF!=CLASSEMENT!#REF!,0,CLASSEMENT!#REF!-CLASSEMENT!$I$5)</f>
        <v>#REF!</v>
      </c>
    </row>
    <row r="59" spans="1:8" ht="13.5">
      <c r="A59" s="40" t="e">
        <f>CLASSEMENT!#REF!</f>
        <v>#REF!</v>
      </c>
      <c r="B59" s="7" t="e">
        <f>CLASSEMENT!#REF!</f>
        <v>#REF!</v>
      </c>
      <c r="C59" s="46" t="e">
        <f>CLASSEMENT!#REF!</f>
        <v>#REF!</v>
      </c>
      <c r="D59" s="47"/>
      <c r="E59" s="32" t="e">
        <f>CLASSEMENT!#REF!</f>
        <v>#REF!</v>
      </c>
      <c r="F59" s="15" t="e">
        <f>CLASSEMENT!#REF!</f>
        <v>#REF!</v>
      </c>
      <c r="G59" s="32" t="e">
        <f>CLASSEMENT!#REF!</f>
        <v>#REF!</v>
      </c>
      <c r="H59" s="87" t="e">
        <f>IF(CLASSEMENT!#REF!=CLASSEMENT!#REF!,0,CLASSEMENT!#REF!-CLASSEMENT!$I$5)</f>
        <v>#REF!</v>
      </c>
    </row>
    <row r="60" spans="1:8" ht="13.5">
      <c r="A60" s="40" t="e">
        <f>CLASSEMENT!#REF!</f>
        <v>#REF!</v>
      </c>
      <c r="B60" s="7" t="e">
        <f>CLASSEMENT!#REF!</f>
        <v>#REF!</v>
      </c>
      <c r="C60" s="46" t="e">
        <f>CLASSEMENT!#REF!</f>
        <v>#REF!</v>
      </c>
      <c r="D60" s="47"/>
      <c r="E60" s="32" t="e">
        <f>CLASSEMENT!#REF!</f>
        <v>#REF!</v>
      </c>
      <c r="F60" s="15" t="e">
        <f>CLASSEMENT!#REF!</f>
        <v>#REF!</v>
      </c>
      <c r="G60" s="32" t="e">
        <f>CLASSEMENT!#REF!</f>
        <v>#REF!</v>
      </c>
      <c r="H60" s="87" t="e">
        <f>IF(CLASSEMENT!#REF!=CLASSEMENT!#REF!,0,CLASSEMENT!#REF!-CLASSEMENT!$I$5)</f>
        <v>#REF!</v>
      </c>
    </row>
    <row r="61" spans="1:8" ht="13.5">
      <c r="A61" s="40" t="e">
        <f>CLASSEMENT!#REF!</f>
        <v>#REF!</v>
      </c>
      <c r="B61" s="7" t="e">
        <f>CLASSEMENT!#REF!</f>
        <v>#REF!</v>
      </c>
      <c r="C61" s="46" t="e">
        <f>CLASSEMENT!#REF!</f>
        <v>#REF!</v>
      </c>
      <c r="D61" s="47"/>
      <c r="E61" s="32" t="e">
        <f>CLASSEMENT!#REF!</f>
        <v>#REF!</v>
      </c>
      <c r="F61" s="15" t="e">
        <f>CLASSEMENT!#REF!</f>
        <v>#REF!</v>
      </c>
      <c r="G61" s="32" t="e">
        <f>CLASSEMENT!#REF!</f>
        <v>#REF!</v>
      </c>
      <c r="H61" s="87" t="e">
        <f>IF(CLASSEMENT!#REF!=CLASSEMENT!#REF!,0,CLASSEMENT!#REF!-CLASSEMENT!$I$5)</f>
        <v>#REF!</v>
      </c>
    </row>
    <row r="62" spans="1:8" ht="13.5">
      <c r="A62" s="40" t="e">
        <f>CLASSEMENT!#REF!</f>
        <v>#REF!</v>
      </c>
      <c r="B62" s="7" t="e">
        <f>CLASSEMENT!#REF!</f>
        <v>#REF!</v>
      </c>
      <c r="C62" s="46" t="e">
        <f>CLASSEMENT!#REF!</f>
        <v>#REF!</v>
      </c>
      <c r="D62" s="47"/>
      <c r="E62" s="32" t="e">
        <f>CLASSEMENT!#REF!</f>
        <v>#REF!</v>
      </c>
      <c r="F62" s="15" t="e">
        <f>CLASSEMENT!#REF!</f>
        <v>#REF!</v>
      </c>
      <c r="G62" s="32" t="e">
        <f>CLASSEMENT!#REF!</f>
        <v>#REF!</v>
      </c>
      <c r="H62" s="87" t="e">
        <f>IF(CLASSEMENT!#REF!=CLASSEMENT!#REF!,0,CLASSEMENT!#REF!-CLASSEMENT!$I$5)</f>
        <v>#REF!</v>
      </c>
    </row>
    <row r="63" spans="1:8" ht="13.5">
      <c r="A63" s="40" t="e">
        <f>CLASSEMENT!#REF!</f>
        <v>#REF!</v>
      </c>
      <c r="B63" s="7" t="e">
        <f>CLASSEMENT!#REF!</f>
        <v>#REF!</v>
      </c>
      <c r="C63" s="46" t="e">
        <f>CLASSEMENT!#REF!</f>
        <v>#REF!</v>
      </c>
      <c r="D63" s="47"/>
      <c r="E63" s="32" t="e">
        <f>CLASSEMENT!#REF!</f>
        <v>#REF!</v>
      </c>
      <c r="F63" s="15" t="e">
        <f>CLASSEMENT!#REF!</f>
        <v>#REF!</v>
      </c>
      <c r="G63" s="32" t="e">
        <f>CLASSEMENT!#REF!</f>
        <v>#REF!</v>
      </c>
      <c r="H63" s="87" t="e">
        <f>IF(CLASSEMENT!#REF!=CLASSEMENT!#REF!,0,CLASSEMENT!#REF!-CLASSEMENT!$I$5)</f>
        <v>#REF!</v>
      </c>
    </row>
    <row r="64" spans="1:8" ht="13.5">
      <c r="A64" s="40" t="e">
        <f>CLASSEMENT!#REF!</f>
        <v>#REF!</v>
      </c>
      <c r="B64" s="7" t="e">
        <f>CLASSEMENT!#REF!</f>
        <v>#REF!</v>
      </c>
      <c r="C64" s="46" t="e">
        <f>CLASSEMENT!#REF!</f>
        <v>#REF!</v>
      </c>
      <c r="D64" s="47"/>
      <c r="E64" s="32" t="e">
        <f>CLASSEMENT!#REF!</f>
        <v>#REF!</v>
      </c>
      <c r="F64" s="15" t="e">
        <f>CLASSEMENT!#REF!</f>
        <v>#REF!</v>
      </c>
      <c r="G64" s="32" t="e">
        <f>CLASSEMENT!#REF!</f>
        <v>#REF!</v>
      </c>
      <c r="H64" s="87" t="e">
        <f>IF(CLASSEMENT!#REF!=CLASSEMENT!#REF!,0,CLASSEMENT!#REF!-CLASSEMENT!$I$5)</f>
        <v>#REF!</v>
      </c>
    </row>
    <row r="65" spans="1:8" ht="13.5">
      <c r="A65" s="40" t="e">
        <f>CLASSEMENT!#REF!</f>
        <v>#REF!</v>
      </c>
      <c r="B65" s="7" t="e">
        <f>CLASSEMENT!#REF!</f>
        <v>#REF!</v>
      </c>
      <c r="C65" s="46" t="e">
        <f>CLASSEMENT!#REF!</f>
        <v>#REF!</v>
      </c>
      <c r="D65" s="47"/>
      <c r="E65" s="32" t="e">
        <f>CLASSEMENT!#REF!</f>
        <v>#REF!</v>
      </c>
      <c r="F65" s="15" t="e">
        <f>CLASSEMENT!#REF!</f>
        <v>#REF!</v>
      </c>
      <c r="G65" s="32" t="e">
        <f>CLASSEMENT!#REF!</f>
        <v>#REF!</v>
      </c>
      <c r="H65" s="87" t="e">
        <f>IF(CLASSEMENT!#REF!=CLASSEMENT!#REF!,0,CLASSEMENT!#REF!-CLASSEMENT!$I$5)</f>
        <v>#REF!</v>
      </c>
    </row>
    <row r="66" spans="1:8" ht="13.5">
      <c r="A66" s="40" t="e">
        <f>CLASSEMENT!#REF!</f>
        <v>#REF!</v>
      </c>
      <c r="B66" s="7" t="e">
        <f>CLASSEMENT!#REF!</f>
        <v>#REF!</v>
      </c>
      <c r="C66" s="46" t="e">
        <f>CLASSEMENT!#REF!</f>
        <v>#REF!</v>
      </c>
      <c r="D66" s="47"/>
      <c r="E66" s="32" t="e">
        <f>CLASSEMENT!#REF!</f>
        <v>#REF!</v>
      </c>
      <c r="F66" s="15" t="e">
        <f>CLASSEMENT!#REF!</f>
        <v>#REF!</v>
      </c>
      <c r="G66" s="32" t="e">
        <f>CLASSEMENT!#REF!</f>
        <v>#REF!</v>
      </c>
      <c r="H66" s="87" t="e">
        <f>IF(CLASSEMENT!#REF!=CLASSEMENT!#REF!,0,CLASSEMENT!#REF!-CLASSEMENT!$I$5)</f>
        <v>#REF!</v>
      </c>
    </row>
    <row r="67" spans="1:8" ht="13.5">
      <c r="A67" s="40" t="e">
        <f>CLASSEMENT!#REF!</f>
        <v>#REF!</v>
      </c>
      <c r="B67" s="7" t="e">
        <f>CLASSEMENT!#REF!</f>
        <v>#REF!</v>
      </c>
      <c r="C67" s="46" t="e">
        <f>CLASSEMENT!#REF!</f>
        <v>#REF!</v>
      </c>
      <c r="D67" s="47"/>
      <c r="E67" s="32" t="e">
        <f>CLASSEMENT!#REF!</f>
        <v>#REF!</v>
      </c>
      <c r="F67" s="15" t="e">
        <f>CLASSEMENT!#REF!</f>
        <v>#REF!</v>
      </c>
      <c r="G67" s="32" t="e">
        <f>CLASSEMENT!#REF!</f>
        <v>#REF!</v>
      </c>
      <c r="H67" s="87" t="e">
        <f>IF(CLASSEMENT!#REF!=CLASSEMENT!#REF!,0,CLASSEMENT!#REF!-CLASSEMENT!$I$5)</f>
        <v>#REF!</v>
      </c>
    </row>
    <row r="68" spans="1:8" ht="13.5">
      <c r="A68" s="40" t="e">
        <f>CLASSEMENT!#REF!</f>
        <v>#REF!</v>
      </c>
      <c r="B68" s="7" t="e">
        <f>CLASSEMENT!#REF!</f>
        <v>#REF!</v>
      </c>
      <c r="C68" s="46" t="e">
        <f>CLASSEMENT!#REF!</f>
        <v>#REF!</v>
      </c>
      <c r="D68" s="47"/>
      <c r="E68" s="32" t="e">
        <f>CLASSEMENT!#REF!</f>
        <v>#REF!</v>
      </c>
      <c r="F68" s="15" t="e">
        <f>CLASSEMENT!#REF!</f>
        <v>#REF!</v>
      </c>
      <c r="G68" s="32" t="e">
        <f>CLASSEMENT!#REF!</f>
        <v>#REF!</v>
      </c>
      <c r="H68" s="87" t="e">
        <f>IF(CLASSEMENT!#REF!=CLASSEMENT!#REF!,0,CLASSEMENT!#REF!-CLASSEMENT!$I$5)</f>
        <v>#REF!</v>
      </c>
    </row>
    <row r="69" spans="1:8" ht="13.5">
      <c r="A69" s="40" t="e">
        <f>CLASSEMENT!#REF!</f>
        <v>#REF!</v>
      </c>
      <c r="B69" s="7" t="e">
        <f>CLASSEMENT!#REF!</f>
        <v>#REF!</v>
      </c>
      <c r="C69" s="46" t="e">
        <f>CLASSEMENT!#REF!</f>
        <v>#REF!</v>
      </c>
      <c r="D69" s="47"/>
      <c r="E69" s="32" t="e">
        <f>CLASSEMENT!#REF!</f>
        <v>#REF!</v>
      </c>
      <c r="F69" s="15" t="e">
        <f>CLASSEMENT!#REF!</f>
        <v>#REF!</v>
      </c>
      <c r="G69" s="32" t="e">
        <f>CLASSEMENT!#REF!</f>
        <v>#REF!</v>
      </c>
      <c r="H69" s="87" t="e">
        <f>IF(CLASSEMENT!#REF!=CLASSEMENT!#REF!,0,CLASSEMENT!#REF!-CLASSEMENT!$I$5)</f>
        <v>#REF!</v>
      </c>
    </row>
    <row r="70" spans="1:8" ht="13.5">
      <c r="A70" s="40" t="e">
        <f>CLASSEMENT!#REF!</f>
        <v>#REF!</v>
      </c>
      <c r="B70" s="7" t="e">
        <f>CLASSEMENT!#REF!</f>
        <v>#REF!</v>
      </c>
      <c r="C70" s="46" t="e">
        <f>CLASSEMENT!#REF!</f>
        <v>#REF!</v>
      </c>
      <c r="D70" s="47"/>
      <c r="E70" s="32" t="e">
        <f>CLASSEMENT!#REF!</f>
        <v>#REF!</v>
      </c>
      <c r="F70" s="15" t="e">
        <f>CLASSEMENT!#REF!</f>
        <v>#REF!</v>
      </c>
      <c r="G70" s="32" t="e">
        <f>CLASSEMENT!#REF!</f>
        <v>#REF!</v>
      </c>
      <c r="H70" s="87" t="e">
        <f>IF(CLASSEMENT!#REF!=CLASSEMENT!#REF!,0,CLASSEMENT!#REF!-CLASSEMENT!$I$5)</f>
        <v>#REF!</v>
      </c>
    </row>
    <row r="71" spans="1:8" ht="13.5">
      <c r="A71" s="40" t="e">
        <f>CLASSEMENT!#REF!</f>
        <v>#REF!</v>
      </c>
      <c r="B71" s="7" t="e">
        <f>CLASSEMENT!#REF!</f>
        <v>#REF!</v>
      </c>
      <c r="C71" s="46" t="e">
        <f>CLASSEMENT!#REF!</f>
        <v>#REF!</v>
      </c>
      <c r="D71" s="47"/>
      <c r="E71" s="32" t="e">
        <f>CLASSEMENT!#REF!</f>
        <v>#REF!</v>
      </c>
      <c r="F71" s="15" t="e">
        <f>CLASSEMENT!#REF!</f>
        <v>#REF!</v>
      </c>
      <c r="G71" s="32" t="e">
        <f>CLASSEMENT!#REF!</f>
        <v>#REF!</v>
      </c>
      <c r="H71" s="87" t="e">
        <f>IF(CLASSEMENT!#REF!=CLASSEMENT!#REF!,0,CLASSEMENT!#REF!-CLASSEMENT!$I$5)</f>
        <v>#REF!</v>
      </c>
    </row>
    <row r="72" spans="1:8" ht="13.5">
      <c r="A72" s="40" t="e">
        <f>CLASSEMENT!#REF!</f>
        <v>#REF!</v>
      </c>
      <c r="B72" s="7" t="e">
        <f>CLASSEMENT!#REF!</f>
        <v>#REF!</v>
      </c>
      <c r="C72" s="46" t="e">
        <f>CLASSEMENT!#REF!</f>
        <v>#REF!</v>
      </c>
      <c r="D72" s="47"/>
      <c r="E72" s="32" t="e">
        <f>CLASSEMENT!#REF!</f>
        <v>#REF!</v>
      </c>
      <c r="F72" s="15" t="e">
        <f>CLASSEMENT!#REF!</f>
        <v>#REF!</v>
      </c>
      <c r="G72" s="32" t="e">
        <f>CLASSEMENT!#REF!</f>
        <v>#REF!</v>
      </c>
      <c r="H72" s="87" t="e">
        <f>IF(CLASSEMENT!#REF!=CLASSEMENT!#REF!,0,CLASSEMENT!#REF!-CLASSEMENT!$I$5)</f>
        <v>#REF!</v>
      </c>
    </row>
    <row r="73" spans="1:8" ht="13.5">
      <c r="A73" s="40" t="e">
        <f>CLASSEMENT!#REF!</f>
        <v>#REF!</v>
      </c>
      <c r="B73" s="7" t="e">
        <f>CLASSEMENT!#REF!</f>
        <v>#REF!</v>
      </c>
      <c r="C73" s="46" t="e">
        <f>CLASSEMENT!#REF!</f>
        <v>#REF!</v>
      </c>
      <c r="D73" s="47"/>
      <c r="E73" s="32" t="e">
        <f>CLASSEMENT!#REF!</f>
        <v>#REF!</v>
      </c>
      <c r="F73" s="15" t="e">
        <f>CLASSEMENT!#REF!</f>
        <v>#REF!</v>
      </c>
      <c r="G73" s="32" t="e">
        <f>CLASSEMENT!#REF!</f>
        <v>#REF!</v>
      </c>
      <c r="H73" s="87" t="e">
        <f>IF(CLASSEMENT!#REF!=CLASSEMENT!#REF!,0,CLASSEMENT!#REF!-CLASSEMENT!$I$5)</f>
        <v>#REF!</v>
      </c>
    </row>
    <row r="74" spans="1:8" ht="13.5">
      <c r="A74" s="40" t="e">
        <f>CLASSEMENT!#REF!</f>
        <v>#REF!</v>
      </c>
      <c r="B74" s="7" t="e">
        <f>CLASSEMENT!#REF!</f>
        <v>#REF!</v>
      </c>
      <c r="C74" s="46" t="e">
        <f>CLASSEMENT!#REF!</f>
        <v>#REF!</v>
      </c>
      <c r="D74" s="47"/>
      <c r="E74" s="32" t="e">
        <f>CLASSEMENT!#REF!</f>
        <v>#REF!</v>
      </c>
      <c r="F74" s="15" t="e">
        <f>CLASSEMENT!#REF!</f>
        <v>#REF!</v>
      </c>
      <c r="G74" s="32" t="e">
        <f>CLASSEMENT!#REF!</f>
        <v>#REF!</v>
      </c>
      <c r="H74" s="87" t="e">
        <f>IF(CLASSEMENT!#REF!=CLASSEMENT!#REF!,0,CLASSEMENT!#REF!-CLASSEMENT!$I$5)</f>
        <v>#REF!</v>
      </c>
    </row>
    <row r="75" spans="1:8" ht="13.5">
      <c r="A75" s="40" t="e">
        <f>CLASSEMENT!#REF!</f>
        <v>#REF!</v>
      </c>
      <c r="B75" s="7" t="e">
        <f>CLASSEMENT!#REF!</f>
        <v>#REF!</v>
      </c>
      <c r="C75" s="46" t="e">
        <f>CLASSEMENT!#REF!</f>
        <v>#REF!</v>
      </c>
      <c r="D75" s="47"/>
      <c r="E75" s="32" t="e">
        <f>CLASSEMENT!#REF!</f>
        <v>#REF!</v>
      </c>
      <c r="F75" s="15" t="e">
        <f>CLASSEMENT!#REF!</f>
        <v>#REF!</v>
      </c>
      <c r="G75" s="32" t="e">
        <f>CLASSEMENT!#REF!</f>
        <v>#REF!</v>
      </c>
      <c r="H75" s="87" t="e">
        <f>IF(CLASSEMENT!#REF!=CLASSEMENT!#REF!,0,CLASSEMENT!#REF!-CLASSEMENT!$I$5)</f>
        <v>#REF!</v>
      </c>
    </row>
    <row r="76" spans="1:8" ht="13.5">
      <c r="A76" s="40" t="e">
        <f>CLASSEMENT!#REF!</f>
        <v>#REF!</v>
      </c>
      <c r="B76" s="7" t="e">
        <f>CLASSEMENT!#REF!</f>
        <v>#REF!</v>
      </c>
      <c r="C76" s="46" t="e">
        <f>CLASSEMENT!#REF!</f>
        <v>#REF!</v>
      </c>
      <c r="D76" s="47"/>
      <c r="E76" s="32" t="e">
        <f>CLASSEMENT!#REF!</f>
        <v>#REF!</v>
      </c>
      <c r="F76" s="15" t="e">
        <f>CLASSEMENT!#REF!</f>
        <v>#REF!</v>
      </c>
      <c r="G76" s="32" t="e">
        <f>CLASSEMENT!#REF!</f>
        <v>#REF!</v>
      </c>
      <c r="H76" s="87" t="e">
        <f>IF(CLASSEMENT!#REF!=CLASSEMENT!#REF!,0,CLASSEMENT!#REF!-CLASSEMENT!$I$5)</f>
        <v>#REF!</v>
      </c>
    </row>
    <row r="77" spans="1:8" ht="13.5">
      <c r="A77" s="40" t="e">
        <f>CLASSEMENT!#REF!</f>
        <v>#REF!</v>
      </c>
      <c r="B77" s="7" t="e">
        <f>CLASSEMENT!#REF!</f>
        <v>#REF!</v>
      </c>
      <c r="C77" s="46" t="e">
        <f>CLASSEMENT!#REF!</f>
        <v>#REF!</v>
      </c>
      <c r="D77" s="47"/>
      <c r="E77" s="32" t="e">
        <f>CLASSEMENT!#REF!</f>
        <v>#REF!</v>
      </c>
      <c r="F77" s="15" t="e">
        <f>CLASSEMENT!#REF!</f>
        <v>#REF!</v>
      </c>
      <c r="G77" s="32" t="e">
        <f>CLASSEMENT!#REF!</f>
        <v>#REF!</v>
      </c>
      <c r="H77" s="87" t="e">
        <f>IF(CLASSEMENT!#REF!=CLASSEMENT!#REF!,0,CLASSEMENT!#REF!-CLASSEMENT!$I$5)</f>
        <v>#REF!</v>
      </c>
    </row>
    <row r="78" spans="1:8" ht="13.5">
      <c r="A78" s="40" t="e">
        <f>CLASSEMENT!#REF!</f>
        <v>#REF!</v>
      </c>
      <c r="B78" s="7" t="e">
        <f>CLASSEMENT!#REF!</f>
        <v>#REF!</v>
      </c>
      <c r="C78" s="46" t="e">
        <f>CLASSEMENT!#REF!</f>
        <v>#REF!</v>
      </c>
      <c r="D78" s="47"/>
      <c r="E78" s="32" t="e">
        <f>CLASSEMENT!#REF!</f>
        <v>#REF!</v>
      </c>
      <c r="F78" s="15" t="e">
        <f>CLASSEMENT!#REF!</f>
        <v>#REF!</v>
      </c>
      <c r="G78" s="32" t="e">
        <f>CLASSEMENT!#REF!</f>
        <v>#REF!</v>
      </c>
      <c r="H78" s="87" t="e">
        <f>IF(CLASSEMENT!#REF!=CLASSEMENT!#REF!,0,CLASSEMENT!#REF!-CLASSEMENT!$I$5)</f>
        <v>#REF!</v>
      </c>
    </row>
    <row r="79" spans="1:8" ht="13.5">
      <c r="A79" s="40" t="e">
        <f>CLASSEMENT!#REF!</f>
        <v>#REF!</v>
      </c>
      <c r="B79" s="7" t="e">
        <f>CLASSEMENT!#REF!</f>
        <v>#REF!</v>
      </c>
      <c r="C79" s="46" t="e">
        <f>CLASSEMENT!#REF!</f>
        <v>#REF!</v>
      </c>
      <c r="D79" s="47"/>
      <c r="E79" s="32" t="e">
        <f>CLASSEMENT!#REF!</f>
        <v>#REF!</v>
      </c>
      <c r="F79" s="15" t="e">
        <f>CLASSEMENT!#REF!</f>
        <v>#REF!</v>
      </c>
      <c r="G79" s="32" t="e">
        <f>CLASSEMENT!#REF!</f>
        <v>#REF!</v>
      </c>
      <c r="H79" s="87" t="e">
        <f>IF(CLASSEMENT!#REF!=CLASSEMENT!#REF!,0,CLASSEMENT!#REF!-CLASSEMENT!$I$5)</f>
        <v>#REF!</v>
      </c>
    </row>
    <row r="80" spans="1:8" ht="13.5">
      <c r="A80" s="40" t="e">
        <f>CLASSEMENT!#REF!</f>
        <v>#REF!</v>
      </c>
      <c r="B80" s="7" t="e">
        <f>CLASSEMENT!#REF!</f>
        <v>#REF!</v>
      </c>
      <c r="C80" s="46" t="e">
        <f>CLASSEMENT!#REF!</f>
        <v>#REF!</v>
      </c>
      <c r="D80" s="47"/>
      <c r="E80" s="32" t="e">
        <f>CLASSEMENT!#REF!</f>
        <v>#REF!</v>
      </c>
      <c r="F80" s="15" t="e">
        <f>CLASSEMENT!#REF!</f>
        <v>#REF!</v>
      </c>
      <c r="G80" s="32" t="e">
        <f>CLASSEMENT!#REF!</f>
        <v>#REF!</v>
      </c>
      <c r="H80" s="87" t="e">
        <f>IF(CLASSEMENT!#REF!=CLASSEMENT!#REF!,0,CLASSEMENT!#REF!-CLASSEMENT!$I$5)</f>
        <v>#REF!</v>
      </c>
    </row>
    <row r="81" spans="1:8" ht="13.5">
      <c r="A81" s="40" t="e">
        <f>CLASSEMENT!#REF!</f>
        <v>#REF!</v>
      </c>
      <c r="B81" s="7" t="e">
        <f>CLASSEMENT!#REF!</f>
        <v>#REF!</v>
      </c>
      <c r="C81" s="46" t="e">
        <f>CLASSEMENT!#REF!</f>
        <v>#REF!</v>
      </c>
      <c r="D81" s="47"/>
      <c r="E81" s="32" t="e">
        <f>CLASSEMENT!#REF!</f>
        <v>#REF!</v>
      </c>
      <c r="F81" s="15" t="e">
        <f>CLASSEMENT!#REF!</f>
        <v>#REF!</v>
      </c>
      <c r="G81" s="32" t="e">
        <f>CLASSEMENT!#REF!</f>
        <v>#REF!</v>
      </c>
      <c r="H81" s="87" t="e">
        <f>IF(CLASSEMENT!#REF!=CLASSEMENT!#REF!,0,CLASSEMENT!#REF!-CLASSEMENT!$I$5)</f>
        <v>#REF!</v>
      </c>
    </row>
    <row r="82" spans="1:8" ht="13.5">
      <c r="A82" s="40" t="e">
        <f>CLASSEMENT!#REF!</f>
        <v>#REF!</v>
      </c>
      <c r="B82" s="7" t="e">
        <f>CLASSEMENT!#REF!</f>
        <v>#REF!</v>
      </c>
      <c r="C82" s="46" t="e">
        <f>CLASSEMENT!#REF!</f>
        <v>#REF!</v>
      </c>
      <c r="D82" s="47"/>
      <c r="E82" s="32" t="e">
        <f>CLASSEMENT!#REF!</f>
        <v>#REF!</v>
      </c>
      <c r="F82" s="15" t="e">
        <f>CLASSEMENT!#REF!</f>
        <v>#REF!</v>
      </c>
      <c r="G82" s="32" t="e">
        <f>CLASSEMENT!#REF!</f>
        <v>#REF!</v>
      </c>
      <c r="H82" s="87" t="e">
        <f>IF(CLASSEMENT!#REF!=CLASSEMENT!#REF!,0,CLASSEMENT!#REF!-CLASSEMENT!$I$5)</f>
        <v>#REF!</v>
      </c>
    </row>
    <row r="83" spans="1:8" ht="13.5">
      <c r="A83" s="40" t="e">
        <f>CLASSEMENT!#REF!</f>
        <v>#REF!</v>
      </c>
      <c r="B83" s="7" t="e">
        <f>CLASSEMENT!#REF!</f>
        <v>#REF!</v>
      </c>
      <c r="C83" s="46" t="e">
        <f>CLASSEMENT!#REF!</f>
        <v>#REF!</v>
      </c>
      <c r="D83" s="47"/>
      <c r="E83" s="32" t="e">
        <f>CLASSEMENT!#REF!</f>
        <v>#REF!</v>
      </c>
      <c r="F83" s="15" t="e">
        <f>CLASSEMENT!#REF!</f>
        <v>#REF!</v>
      </c>
      <c r="G83" s="32" t="e">
        <f>CLASSEMENT!#REF!</f>
        <v>#REF!</v>
      </c>
      <c r="H83" s="87" t="e">
        <f>IF(CLASSEMENT!#REF!=CLASSEMENT!#REF!,0,CLASSEMENT!#REF!-CLASSEMENT!$I$5)</f>
        <v>#REF!</v>
      </c>
    </row>
    <row r="84" spans="1:8" ht="13.5">
      <c r="A84" s="40" t="e">
        <f>CLASSEMENT!#REF!</f>
        <v>#REF!</v>
      </c>
      <c r="B84" s="7" t="e">
        <f>CLASSEMENT!#REF!</f>
        <v>#REF!</v>
      </c>
      <c r="C84" s="46" t="e">
        <f>CLASSEMENT!#REF!</f>
        <v>#REF!</v>
      </c>
      <c r="D84" s="47"/>
      <c r="E84" s="32" t="e">
        <f>CLASSEMENT!#REF!</f>
        <v>#REF!</v>
      </c>
      <c r="F84" s="15" t="e">
        <f>CLASSEMENT!#REF!</f>
        <v>#REF!</v>
      </c>
      <c r="G84" s="32" t="e">
        <f>CLASSEMENT!#REF!</f>
        <v>#REF!</v>
      </c>
      <c r="H84" s="87" t="e">
        <f>IF(CLASSEMENT!#REF!=CLASSEMENT!#REF!,0,CLASSEMENT!#REF!-CLASSEMENT!$I$5)</f>
        <v>#REF!</v>
      </c>
    </row>
    <row r="85" spans="1:8" ht="13.5">
      <c r="A85" s="40" t="e">
        <f>CLASSEMENT!#REF!</f>
        <v>#REF!</v>
      </c>
      <c r="B85" s="7" t="e">
        <f>CLASSEMENT!#REF!</f>
        <v>#REF!</v>
      </c>
      <c r="C85" s="46" t="e">
        <f>CLASSEMENT!#REF!</f>
        <v>#REF!</v>
      </c>
      <c r="D85" s="47"/>
      <c r="E85" s="32" t="e">
        <f>CLASSEMENT!#REF!</f>
        <v>#REF!</v>
      </c>
      <c r="F85" s="15" t="e">
        <f>CLASSEMENT!#REF!</f>
        <v>#REF!</v>
      </c>
      <c r="G85" s="32" t="e">
        <f>CLASSEMENT!#REF!</f>
        <v>#REF!</v>
      </c>
      <c r="H85" s="87" t="e">
        <f>IF(CLASSEMENT!#REF!=CLASSEMENT!#REF!,0,CLASSEMENT!#REF!-CLASSEMENT!$I$5)</f>
        <v>#REF!</v>
      </c>
    </row>
    <row r="86" spans="1:8" ht="13.5">
      <c r="A86" s="40" t="e">
        <f>CLASSEMENT!#REF!</f>
        <v>#REF!</v>
      </c>
      <c r="B86" s="7" t="e">
        <f>CLASSEMENT!#REF!</f>
        <v>#REF!</v>
      </c>
      <c r="C86" s="46" t="e">
        <f>CLASSEMENT!#REF!</f>
        <v>#REF!</v>
      </c>
      <c r="D86" s="47"/>
      <c r="E86" s="32" t="e">
        <f>CLASSEMENT!#REF!</f>
        <v>#REF!</v>
      </c>
      <c r="F86" s="15" t="e">
        <f>CLASSEMENT!#REF!</f>
        <v>#REF!</v>
      </c>
      <c r="G86" s="32" t="e">
        <f>CLASSEMENT!#REF!</f>
        <v>#REF!</v>
      </c>
      <c r="H86" s="87" t="e">
        <f>IF(CLASSEMENT!#REF!=CLASSEMENT!#REF!,0,CLASSEMENT!#REF!-CLASSEMENT!$I$5)</f>
        <v>#REF!</v>
      </c>
    </row>
    <row r="87" spans="1:8" ht="13.5">
      <c r="A87" s="40" t="e">
        <f>CLASSEMENT!#REF!</f>
        <v>#REF!</v>
      </c>
      <c r="B87" s="7" t="e">
        <f>CLASSEMENT!#REF!</f>
        <v>#REF!</v>
      </c>
      <c r="C87" s="46" t="e">
        <f>CLASSEMENT!#REF!</f>
        <v>#REF!</v>
      </c>
      <c r="D87" s="47"/>
      <c r="E87" s="32" t="e">
        <f>CLASSEMENT!#REF!</f>
        <v>#REF!</v>
      </c>
      <c r="F87" s="15" t="e">
        <f>CLASSEMENT!#REF!</f>
        <v>#REF!</v>
      </c>
      <c r="G87" s="32" t="e">
        <f>CLASSEMENT!#REF!</f>
        <v>#REF!</v>
      </c>
      <c r="H87" s="87" t="e">
        <f>IF(CLASSEMENT!#REF!=CLASSEMENT!#REF!,0,CLASSEMENT!#REF!-CLASSEMENT!$I$5)</f>
        <v>#REF!</v>
      </c>
    </row>
    <row r="88" spans="1:8" ht="13.5">
      <c r="A88" s="40" t="e">
        <f>CLASSEMENT!#REF!</f>
        <v>#REF!</v>
      </c>
      <c r="B88" s="7" t="e">
        <f>CLASSEMENT!#REF!</f>
        <v>#REF!</v>
      </c>
      <c r="C88" s="46" t="e">
        <f>CLASSEMENT!#REF!</f>
        <v>#REF!</v>
      </c>
      <c r="D88" s="47"/>
      <c r="E88" s="32" t="e">
        <f>CLASSEMENT!#REF!</f>
        <v>#REF!</v>
      </c>
      <c r="F88" s="15" t="e">
        <f>CLASSEMENT!#REF!</f>
        <v>#REF!</v>
      </c>
      <c r="G88" s="32" t="e">
        <f>CLASSEMENT!#REF!</f>
        <v>#REF!</v>
      </c>
      <c r="H88" s="87" t="e">
        <f>IF(CLASSEMENT!#REF!=CLASSEMENT!#REF!,0,CLASSEMENT!#REF!-CLASSEMENT!$I$5)</f>
        <v>#REF!</v>
      </c>
    </row>
    <row r="89" spans="1:8" ht="13.5">
      <c r="A89" s="40" t="e">
        <f>CLASSEMENT!#REF!</f>
        <v>#REF!</v>
      </c>
      <c r="B89" s="7" t="e">
        <f>CLASSEMENT!#REF!</f>
        <v>#REF!</v>
      </c>
      <c r="C89" s="46" t="e">
        <f>CLASSEMENT!#REF!</f>
        <v>#REF!</v>
      </c>
      <c r="D89" s="47"/>
      <c r="E89" s="32" t="e">
        <f>CLASSEMENT!#REF!</f>
        <v>#REF!</v>
      </c>
      <c r="F89" s="15" t="e">
        <f>CLASSEMENT!#REF!</f>
        <v>#REF!</v>
      </c>
      <c r="G89" s="32" t="e">
        <f>CLASSEMENT!#REF!</f>
        <v>#REF!</v>
      </c>
      <c r="H89" s="87" t="e">
        <f>IF(CLASSEMENT!#REF!=CLASSEMENT!#REF!,0,CLASSEMENT!#REF!-CLASSEMENT!$I$5)</f>
        <v>#REF!</v>
      </c>
    </row>
    <row r="90" spans="1:8" ht="13.5">
      <c r="A90" s="40" t="e">
        <f>CLASSEMENT!#REF!</f>
        <v>#REF!</v>
      </c>
      <c r="B90" s="7" t="e">
        <f>CLASSEMENT!#REF!</f>
        <v>#REF!</v>
      </c>
      <c r="C90" s="46" t="e">
        <f>CLASSEMENT!#REF!</f>
        <v>#REF!</v>
      </c>
      <c r="D90" s="47"/>
      <c r="E90" s="32" t="e">
        <f>CLASSEMENT!#REF!</f>
        <v>#REF!</v>
      </c>
      <c r="F90" s="15" t="e">
        <f>CLASSEMENT!#REF!</f>
        <v>#REF!</v>
      </c>
      <c r="G90" s="32" t="e">
        <f>CLASSEMENT!#REF!</f>
        <v>#REF!</v>
      </c>
      <c r="H90" s="87" t="e">
        <f>IF(CLASSEMENT!#REF!=CLASSEMENT!#REF!,0,CLASSEMENT!#REF!-CLASSEMENT!$I$5)</f>
        <v>#REF!</v>
      </c>
    </row>
    <row r="91" spans="1:8" ht="13.5">
      <c r="A91" s="40" t="e">
        <f>CLASSEMENT!#REF!</f>
        <v>#REF!</v>
      </c>
      <c r="B91" s="7" t="e">
        <f>CLASSEMENT!#REF!</f>
        <v>#REF!</v>
      </c>
      <c r="C91" s="46" t="e">
        <f>CLASSEMENT!#REF!</f>
        <v>#REF!</v>
      </c>
      <c r="D91" s="47"/>
      <c r="E91" s="32" t="e">
        <f>CLASSEMENT!#REF!</f>
        <v>#REF!</v>
      </c>
      <c r="F91" s="15" t="e">
        <f>CLASSEMENT!#REF!</f>
        <v>#REF!</v>
      </c>
      <c r="G91" s="32" t="e">
        <f>CLASSEMENT!#REF!</f>
        <v>#REF!</v>
      </c>
      <c r="H91" s="87" t="e">
        <f>IF(CLASSEMENT!#REF!=CLASSEMENT!#REF!,0,CLASSEMENT!#REF!-CLASSEMENT!$I$5)</f>
        <v>#REF!</v>
      </c>
    </row>
    <row r="92" spans="1:8" ht="13.5">
      <c r="A92" s="40" t="e">
        <f>CLASSEMENT!#REF!</f>
        <v>#REF!</v>
      </c>
      <c r="B92" s="7" t="e">
        <f>CLASSEMENT!#REF!</f>
        <v>#REF!</v>
      </c>
      <c r="C92" s="46" t="e">
        <f>CLASSEMENT!#REF!</f>
        <v>#REF!</v>
      </c>
      <c r="D92" s="47"/>
      <c r="E92" s="32" t="e">
        <f>CLASSEMENT!#REF!</f>
        <v>#REF!</v>
      </c>
      <c r="F92" s="15" t="e">
        <f>CLASSEMENT!#REF!</f>
        <v>#REF!</v>
      </c>
      <c r="G92" s="32" t="e">
        <f>CLASSEMENT!#REF!</f>
        <v>#REF!</v>
      </c>
      <c r="H92" s="87" t="e">
        <f>IF(CLASSEMENT!#REF!=CLASSEMENT!#REF!,0,CLASSEMENT!#REF!-CLASSEMENT!$I$5)</f>
        <v>#REF!</v>
      </c>
    </row>
    <row r="93" spans="1:8" ht="13.5">
      <c r="A93" s="40" t="e">
        <f>CLASSEMENT!#REF!</f>
        <v>#REF!</v>
      </c>
      <c r="B93" s="7" t="e">
        <f>CLASSEMENT!#REF!</f>
        <v>#REF!</v>
      </c>
      <c r="C93" s="46" t="e">
        <f>CLASSEMENT!#REF!</f>
        <v>#REF!</v>
      </c>
      <c r="D93" s="47"/>
      <c r="E93" s="32" t="e">
        <f>CLASSEMENT!#REF!</f>
        <v>#REF!</v>
      </c>
      <c r="F93" s="15" t="e">
        <f>CLASSEMENT!#REF!</f>
        <v>#REF!</v>
      </c>
      <c r="G93" s="32" t="e">
        <f>CLASSEMENT!#REF!</f>
        <v>#REF!</v>
      </c>
      <c r="H93" s="87" t="e">
        <f>IF(CLASSEMENT!#REF!=CLASSEMENT!#REF!,0,CLASSEMENT!#REF!-CLASSEMENT!$I$5)</f>
        <v>#REF!</v>
      </c>
    </row>
    <row r="94" spans="1:8" ht="13.5">
      <c r="A94" s="40" t="e">
        <f>CLASSEMENT!#REF!</f>
        <v>#REF!</v>
      </c>
      <c r="B94" s="7" t="e">
        <f>CLASSEMENT!#REF!</f>
        <v>#REF!</v>
      </c>
      <c r="C94" s="46" t="e">
        <f>CLASSEMENT!#REF!</f>
        <v>#REF!</v>
      </c>
      <c r="D94" s="47"/>
      <c r="E94" s="32" t="e">
        <f>CLASSEMENT!#REF!</f>
        <v>#REF!</v>
      </c>
      <c r="F94" s="15" t="e">
        <f>CLASSEMENT!#REF!</f>
        <v>#REF!</v>
      </c>
      <c r="G94" s="32" t="e">
        <f>CLASSEMENT!#REF!</f>
        <v>#REF!</v>
      </c>
      <c r="H94" s="87" t="e">
        <f>IF(CLASSEMENT!#REF!=CLASSEMENT!#REF!,0,CLASSEMENT!#REF!-CLASSEMENT!$I$5)</f>
        <v>#REF!</v>
      </c>
    </row>
    <row r="95" spans="1:8" ht="13.5">
      <c r="A95" s="40" t="e">
        <f>CLASSEMENT!#REF!</f>
        <v>#REF!</v>
      </c>
      <c r="B95" s="7" t="e">
        <f>CLASSEMENT!#REF!</f>
        <v>#REF!</v>
      </c>
      <c r="C95" s="46" t="e">
        <f>CLASSEMENT!#REF!</f>
        <v>#REF!</v>
      </c>
      <c r="D95" s="47"/>
      <c r="E95" s="32" t="e">
        <f>CLASSEMENT!#REF!</f>
        <v>#REF!</v>
      </c>
      <c r="F95" s="15" t="e">
        <f>CLASSEMENT!#REF!</f>
        <v>#REF!</v>
      </c>
      <c r="G95" s="32" t="e">
        <f>CLASSEMENT!#REF!</f>
        <v>#REF!</v>
      </c>
      <c r="H95" s="87" t="e">
        <f>IF(CLASSEMENT!#REF!=CLASSEMENT!#REF!,0,CLASSEMENT!#REF!-CLASSEMENT!$I$5)</f>
        <v>#REF!</v>
      </c>
    </row>
    <row r="96" spans="1:8" ht="13.5">
      <c r="A96" s="40" t="e">
        <f>CLASSEMENT!#REF!</f>
        <v>#REF!</v>
      </c>
      <c r="B96" s="7" t="e">
        <f>CLASSEMENT!#REF!</f>
        <v>#REF!</v>
      </c>
      <c r="C96" s="46" t="e">
        <f>CLASSEMENT!#REF!</f>
        <v>#REF!</v>
      </c>
      <c r="D96" s="47"/>
      <c r="E96" s="32" t="e">
        <f>CLASSEMENT!#REF!</f>
        <v>#REF!</v>
      </c>
      <c r="F96" s="15" t="e">
        <f>CLASSEMENT!#REF!</f>
        <v>#REF!</v>
      </c>
      <c r="G96" s="32" t="e">
        <f>CLASSEMENT!#REF!</f>
        <v>#REF!</v>
      </c>
      <c r="H96" s="87" t="e">
        <f>IF(CLASSEMENT!#REF!=CLASSEMENT!#REF!,0,CLASSEMENT!#REF!-CLASSEMENT!$I$5)</f>
        <v>#REF!</v>
      </c>
    </row>
    <row r="97" spans="1:8" ht="13.5">
      <c r="A97" s="40" t="e">
        <f>CLASSEMENT!#REF!</f>
        <v>#REF!</v>
      </c>
      <c r="B97" s="7" t="e">
        <f>CLASSEMENT!#REF!</f>
        <v>#REF!</v>
      </c>
      <c r="C97" s="46" t="e">
        <f>CLASSEMENT!#REF!</f>
        <v>#REF!</v>
      </c>
      <c r="D97" s="47"/>
      <c r="E97" s="32" t="e">
        <f>CLASSEMENT!#REF!</f>
        <v>#REF!</v>
      </c>
      <c r="F97" s="15" t="e">
        <f>CLASSEMENT!#REF!</f>
        <v>#REF!</v>
      </c>
      <c r="G97" s="32" t="e">
        <f>CLASSEMENT!#REF!</f>
        <v>#REF!</v>
      </c>
      <c r="H97" s="87" t="e">
        <f>IF(CLASSEMENT!#REF!=CLASSEMENT!#REF!,0,CLASSEMENT!#REF!-CLASSEMENT!$I$5)</f>
        <v>#REF!</v>
      </c>
    </row>
    <row r="98" spans="1:8" ht="13.5">
      <c r="A98" s="40" t="e">
        <f>CLASSEMENT!#REF!</f>
        <v>#REF!</v>
      </c>
      <c r="B98" s="7" t="e">
        <f>CLASSEMENT!#REF!</f>
        <v>#REF!</v>
      </c>
      <c r="C98" s="46" t="e">
        <f>CLASSEMENT!#REF!</f>
        <v>#REF!</v>
      </c>
      <c r="D98" s="47"/>
      <c r="E98" s="32" t="e">
        <f>CLASSEMENT!#REF!</f>
        <v>#REF!</v>
      </c>
      <c r="F98" s="15" t="e">
        <f>CLASSEMENT!#REF!</f>
        <v>#REF!</v>
      </c>
      <c r="G98" s="32" t="e">
        <f>CLASSEMENT!#REF!</f>
        <v>#REF!</v>
      </c>
      <c r="H98" s="87" t="e">
        <f>IF(CLASSEMENT!#REF!=CLASSEMENT!#REF!,0,CLASSEMENT!#REF!-CLASSEMENT!$I$5)</f>
        <v>#REF!</v>
      </c>
    </row>
    <row r="99" spans="1:8" ht="13.5">
      <c r="A99" s="40" t="e">
        <f>CLASSEMENT!#REF!</f>
        <v>#REF!</v>
      </c>
      <c r="B99" s="7" t="e">
        <f>CLASSEMENT!#REF!</f>
        <v>#REF!</v>
      </c>
      <c r="C99" s="46" t="e">
        <f>CLASSEMENT!#REF!</f>
        <v>#REF!</v>
      </c>
      <c r="D99" s="47"/>
      <c r="E99" s="32" t="e">
        <f>CLASSEMENT!#REF!</f>
        <v>#REF!</v>
      </c>
      <c r="F99" s="15" t="e">
        <f>CLASSEMENT!#REF!</f>
        <v>#REF!</v>
      </c>
      <c r="G99" s="32" t="e">
        <f>CLASSEMENT!#REF!</f>
        <v>#REF!</v>
      </c>
      <c r="H99" s="87" t="e">
        <f>IF(CLASSEMENT!#REF!=CLASSEMENT!#REF!,0,CLASSEMENT!#REF!-CLASSEMENT!$I$5)</f>
        <v>#REF!</v>
      </c>
    </row>
    <row r="100" spans="1:8" ht="13.5">
      <c r="A100" s="40" t="e">
        <f>CLASSEMENT!#REF!</f>
        <v>#REF!</v>
      </c>
      <c r="B100" s="7" t="e">
        <f>CLASSEMENT!#REF!</f>
        <v>#REF!</v>
      </c>
      <c r="C100" s="46" t="e">
        <f>CLASSEMENT!#REF!</f>
        <v>#REF!</v>
      </c>
      <c r="D100" s="47"/>
      <c r="E100" s="32" t="e">
        <f>CLASSEMENT!#REF!</f>
        <v>#REF!</v>
      </c>
      <c r="F100" s="15" t="e">
        <f>CLASSEMENT!#REF!</f>
        <v>#REF!</v>
      </c>
      <c r="G100" s="32" t="e">
        <f>CLASSEMENT!#REF!</f>
        <v>#REF!</v>
      </c>
      <c r="H100" s="87" t="e">
        <f>IF(CLASSEMENT!#REF!=CLASSEMENT!#REF!,0,CLASSEMENT!#REF!-CLASSEMENT!$I$5)</f>
        <v>#REF!</v>
      </c>
    </row>
    <row r="101" spans="1:8" ht="13.5">
      <c r="A101" s="40" t="e">
        <f>CLASSEMENT!#REF!</f>
        <v>#REF!</v>
      </c>
      <c r="B101" s="7" t="e">
        <f>CLASSEMENT!#REF!</f>
        <v>#REF!</v>
      </c>
      <c r="C101" s="46" t="e">
        <f>CLASSEMENT!#REF!</f>
        <v>#REF!</v>
      </c>
      <c r="D101" s="47"/>
      <c r="E101" s="32" t="e">
        <f>CLASSEMENT!#REF!</f>
        <v>#REF!</v>
      </c>
      <c r="F101" s="15" t="e">
        <f>CLASSEMENT!#REF!</f>
        <v>#REF!</v>
      </c>
      <c r="G101" s="32" t="e">
        <f>CLASSEMENT!#REF!</f>
        <v>#REF!</v>
      </c>
      <c r="H101" s="87" t="e">
        <f>IF(CLASSEMENT!#REF!=CLASSEMENT!#REF!,0,CLASSEMENT!#REF!-CLASSEMENT!$I$5)</f>
        <v>#REF!</v>
      </c>
    </row>
    <row r="102" spans="1:8" ht="13.5">
      <c r="A102" s="40" t="e">
        <f>CLASSEMENT!#REF!</f>
        <v>#REF!</v>
      </c>
      <c r="B102" s="7" t="e">
        <f>CLASSEMENT!#REF!</f>
        <v>#REF!</v>
      </c>
      <c r="C102" s="46" t="e">
        <f>CLASSEMENT!#REF!</f>
        <v>#REF!</v>
      </c>
      <c r="D102" s="47"/>
      <c r="E102" s="32" t="e">
        <f>CLASSEMENT!#REF!</f>
        <v>#REF!</v>
      </c>
      <c r="F102" s="15" t="e">
        <f>CLASSEMENT!#REF!</f>
        <v>#REF!</v>
      </c>
      <c r="G102" s="32" t="e">
        <f>CLASSEMENT!#REF!</f>
        <v>#REF!</v>
      </c>
      <c r="H102" s="87" t="e">
        <f>IF(CLASSEMENT!#REF!=CLASSEMENT!#REF!,0,CLASSEMENT!#REF!-CLASSEMENT!$I$5)</f>
        <v>#REF!</v>
      </c>
    </row>
    <row r="103" spans="1:8" ht="13.5">
      <c r="A103" s="40" t="e">
        <f>CLASSEMENT!#REF!</f>
        <v>#REF!</v>
      </c>
      <c r="B103" s="7" t="e">
        <f>CLASSEMENT!#REF!</f>
        <v>#REF!</v>
      </c>
      <c r="C103" s="46" t="e">
        <f>CLASSEMENT!#REF!</f>
        <v>#REF!</v>
      </c>
      <c r="D103" s="47"/>
      <c r="E103" s="32" t="e">
        <f>CLASSEMENT!#REF!</f>
        <v>#REF!</v>
      </c>
      <c r="F103" s="15" t="e">
        <f>CLASSEMENT!#REF!</f>
        <v>#REF!</v>
      </c>
      <c r="G103" s="32" t="e">
        <f>CLASSEMENT!#REF!</f>
        <v>#REF!</v>
      </c>
      <c r="H103" s="87" t="e">
        <f>IF(CLASSEMENT!#REF!=CLASSEMENT!#REF!,0,CLASSEMENT!#REF!-CLASSEMENT!$I$5)</f>
        <v>#REF!</v>
      </c>
    </row>
    <row r="104" spans="1:8" ht="13.5">
      <c r="A104" s="40" t="e">
        <f>CLASSEMENT!#REF!</f>
        <v>#REF!</v>
      </c>
      <c r="B104" s="7" t="e">
        <f>CLASSEMENT!#REF!</f>
        <v>#REF!</v>
      </c>
      <c r="C104" s="46" t="e">
        <f>CLASSEMENT!#REF!</f>
        <v>#REF!</v>
      </c>
      <c r="D104" s="47"/>
      <c r="E104" s="32" t="e">
        <f>CLASSEMENT!#REF!</f>
        <v>#REF!</v>
      </c>
      <c r="F104" s="15" t="e">
        <f>CLASSEMENT!#REF!</f>
        <v>#REF!</v>
      </c>
      <c r="G104" s="32" t="e">
        <f>CLASSEMENT!#REF!</f>
        <v>#REF!</v>
      </c>
      <c r="H104" s="87" t="e">
        <f>IF(CLASSEMENT!#REF!=CLASSEMENT!#REF!,0,CLASSEMENT!#REF!-CLASSEMENT!$I$5)</f>
        <v>#REF!</v>
      </c>
    </row>
    <row r="105" spans="1:8" ht="13.5">
      <c r="A105" s="40" t="e">
        <f>CLASSEMENT!#REF!</f>
        <v>#REF!</v>
      </c>
      <c r="B105" s="7" t="e">
        <f>CLASSEMENT!#REF!</f>
        <v>#REF!</v>
      </c>
      <c r="C105" s="46" t="e">
        <f>CLASSEMENT!#REF!</f>
        <v>#REF!</v>
      </c>
      <c r="D105" s="47"/>
      <c r="E105" s="32" t="e">
        <f>CLASSEMENT!#REF!</f>
        <v>#REF!</v>
      </c>
      <c r="F105" s="15" t="e">
        <f>CLASSEMENT!#REF!</f>
        <v>#REF!</v>
      </c>
      <c r="G105" s="32" t="e">
        <f>CLASSEMENT!#REF!</f>
        <v>#REF!</v>
      </c>
      <c r="H105" s="87" t="e">
        <f>IF(CLASSEMENT!#REF!=CLASSEMENT!#REF!,0,CLASSEMENT!#REF!-CLASSEMENT!$I$5)</f>
        <v>#REF!</v>
      </c>
    </row>
    <row r="106" spans="1:8" ht="13.5">
      <c r="A106" s="40" t="e">
        <f>CLASSEMENT!#REF!</f>
        <v>#REF!</v>
      </c>
      <c r="B106" s="7" t="e">
        <f>CLASSEMENT!#REF!</f>
        <v>#REF!</v>
      </c>
      <c r="C106" s="46" t="e">
        <f>CLASSEMENT!#REF!</f>
        <v>#REF!</v>
      </c>
      <c r="D106" s="47"/>
      <c r="E106" s="32" t="e">
        <f>CLASSEMENT!#REF!</f>
        <v>#REF!</v>
      </c>
      <c r="F106" s="15" t="e">
        <f>CLASSEMENT!#REF!</f>
        <v>#REF!</v>
      </c>
      <c r="G106" s="32" t="e">
        <f>CLASSEMENT!#REF!</f>
        <v>#REF!</v>
      </c>
      <c r="H106" s="87" t="e">
        <f>IF(CLASSEMENT!#REF!=CLASSEMENT!#REF!,0,CLASSEMENT!#REF!-CLASSEMENT!$I$5)</f>
        <v>#REF!</v>
      </c>
    </row>
    <row r="107" spans="1:8" ht="13.5">
      <c r="A107" s="40" t="e">
        <f>CLASSEMENT!#REF!</f>
        <v>#REF!</v>
      </c>
      <c r="B107" s="7" t="e">
        <f>CLASSEMENT!#REF!</f>
        <v>#REF!</v>
      </c>
      <c r="C107" s="46" t="e">
        <f>CLASSEMENT!#REF!</f>
        <v>#REF!</v>
      </c>
      <c r="D107" s="47"/>
      <c r="E107" s="32" t="e">
        <f>CLASSEMENT!#REF!</f>
        <v>#REF!</v>
      </c>
      <c r="F107" s="15" t="e">
        <f>CLASSEMENT!#REF!</f>
        <v>#REF!</v>
      </c>
      <c r="G107" s="32" t="e">
        <f>CLASSEMENT!#REF!</f>
        <v>#REF!</v>
      </c>
      <c r="H107" s="87" t="e">
        <f>IF(CLASSEMENT!#REF!=CLASSEMENT!#REF!,0,CLASSEMENT!#REF!-CLASSEMENT!$I$5)</f>
        <v>#REF!</v>
      </c>
    </row>
    <row r="108" spans="1:8" ht="13.5">
      <c r="A108" s="40" t="e">
        <f>CLASSEMENT!#REF!</f>
        <v>#REF!</v>
      </c>
      <c r="B108" s="7" t="e">
        <f>CLASSEMENT!#REF!</f>
        <v>#REF!</v>
      </c>
      <c r="C108" s="46" t="e">
        <f>CLASSEMENT!#REF!</f>
        <v>#REF!</v>
      </c>
      <c r="D108" s="47"/>
      <c r="E108" s="32" t="e">
        <f>CLASSEMENT!#REF!</f>
        <v>#REF!</v>
      </c>
      <c r="F108" s="15" t="e">
        <f>CLASSEMENT!#REF!</f>
        <v>#REF!</v>
      </c>
      <c r="G108" s="32" t="e">
        <f>CLASSEMENT!#REF!</f>
        <v>#REF!</v>
      </c>
      <c r="H108" s="87" t="e">
        <f>IF(CLASSEMENT!#REF!=CLASSEMENT!#REF!,0,CLASSEMENT!#REF!-CLASSEMENT!$I$5)</f>
        <v>#REF!</v>
      </c>
    </row>
    <row r="109" spans="1:8" ht="13.5">
      <c r="A109" s="40" t="e">
        <f>CLASSEMENT!#REF!</f>
        <v>#REF!</v>
      </c>
      <c r="B109" s="7" t="e">
        <f>CLASSEMENT!#REF!</f>
        <v>#REF!</v>
      </c>
      <c r="C109" s="46" t="e">
        <f>CLASSEMENT!#REF!</f>
        <v>#REF!</v>
      </c>
      <c r="D109" s="47"/>
      <c r="E109" s="32" t="e">
        <f>CLASSEMENT!#REF!</f>
        <v>#REF!</v>
      </c>
      <c r="F109" s="15" t="e">
        <f>CLASSEMENT!#REF!</f>
        <v>#REF!</v>
      </c>
      <c r="G109" s="32" t="e">
        <f>CLASSEMENT!#REF!</f>
        <v>#REF!</v>
      </c>
      <c r="H109" s="87" t="e">
        <f>IF(CLASSEMENT!#REF!=CLASSEMENT!#REF!,0,CLASSEMENT!#REF!-CLASSEMENT!$I$5)</f>
        <v>#REF!</v>
      </c>
    </row>
    <row r="110" spans="1:8" ht="13.5">
      <c r="A110" s="40" t="e">
        <f>CLASSEMENT!#REF!</f>
        <v>#REF!</v>
      </c>
      <c r="B110" s="7" t="e">
        <f>CLASSEMENT!#REF!</f>
        <v>#REF!</v>
      </c>
      <c r="C110" s="46" t="e">
        <f>CLASSEMENT!#REF!</f>
        <v>#REF!</v>
      </c>
      <c r="D110" s="47"/>
      <c r="E110" s="32" t="e">
        <f>CLASSEMENT!#REF!</f>
        <v>#REF!</v>
      </c>
      <c r="F110" s="15" t="e">
        <f>CLASSEMENT!#REF!</f>
        <v>#REF!</v>
      </c>
      <c r="G110" s="32" t="e">
        <f>CLASSEMENT!#REF!</f>
        <v>#REF!</v>
      </c>
      <c r="H110" s="87" t="e">
        <f>IF(CLASSEMENT!#REF!=CLASSEMENT!#REF!,0,CLASSEMENT!#REF!-CLASSEMENT!$I$5)</f>
        <v>#REF!</v>
      </c>
    </row>
    <row r="111" spans="1:8" ht="13.5">
      <c r="A111" s="40" t="e">
        <f>CLASSEMENT!#REF!</f>
        <v>#REF!</v>
      </c>
      <c r="B111" s="7" t="e">
        <f>CLASSEMENT!#REF!</f>
        <v>#REF!</v>
      </c>
      <c r="C111" s="46" t="e">
        <f>CLASSEMENT!#REF!</f>
        <v>#REF!</v>
      </c>
      <c r="D111" s="47"/>
      <c r="E111" s="32" t="e">
        <f>CLASSEMENT!#REF!</f>
        <v>#REF!</v>
      </c>
      <c r="F111" s="15" t="e">
        <f>CLASSEMENT!#REF!</f>
        <v>#REF!</v>
      </c>
      <c r="G111" s="32" t="e">
        <f>CLASSEMENT!#REF!</f>
        <v>#REF!</v>
      </c>
      <c r="H111" s="87" t="e">
        <f>IF(CLASSEMENT!#REF!=CLASSEMENT!#REF!,0,CLASSEMENT!#REF!-CLASSEMENT!$I$5)</f>
        <v>#REF!</v>
      </c>
    </row>
    <row r="112" spans="1:8" ht="13.5">
      <c r="A112" s="40" t="e">
        <f>CLASSEMENT!#REF!</f>
        <v>#REF!</v>
      </c>
      <c r="B112" s="7" t="e">
        <f>CLASSEMENT!#REF!</f>
        <v>#REF!</v>
      </c>
      <c r="C112" s="46" t="e">
        <f>CLASSEMENT!#REF!</f>
        <v>#REF!</v>
      </c>
      <c r="D112" s="47"/>
      <c r="E112" s="32" t="e">
        <f>CLASSEMENT!#REF!</f>
        <v>#REF!</v>
      </c>
      <c r="F112" s="15" t="e">
        <f>CLASSEMENT!#REF!</f>
        <v>#REF!</v>
      </c>
      <c r="G112" s="32" t="e">
        <f>CLASSEMENT!#REF!</f>
        <v>#REF!</v>
      </c>
      <c r="H112" s="87" t="e">
        <f>IF(CLASSEMENT!#REF!=CLASSEMENT!#REF!,0,CLASSEMENT!#REF!-CLASSEMENT!$I$5)</f>
        <v>#REF!</v>
      </c>
    </row>
    <row r="113" spans="1:8" ht="13.5">
      <c r="A113" s="40" t="e">
        <f>CLASSEMENT!#REF!</f>
        <v>#REF!</v>
      </c>
      <c r="B113" s="7" t="e">
        <f>CLASSEMENT!#REF!</f>
        <v>#REF!</v>
      </c>
      <c r="C113" s="46" t="e">
        <f>CLASSEMENT!#REF!</f>
        <v>#REF!</v>
      </c>
      <c r="D113" s="47"/>
      <c r="E113" s="32" t="e">
        <f>CLASSEMENT!#REF!</f>
        <v>#REF!</v>
      </c>
      <c r="F113" s="15" t="e">
        <f>CLASSEMENT!#REF!</f>
        <v>#REF!</v>
      </c>
      <c r="G113" s="32" t="e">
        <f>CLASSEMENT!#REF!</f>
        <v>#REF!</v>
      </c>
      <c r="H113" s="87" t="e">
        <f>IF(CLASSEMENT!#REF!=CLASSEMENT!#REF!,0,CLASSEMENT!#REF!-CLASSEMENT!$I$5)</f>
        <v>#REF!</v>
      </c>
    </row>
    <row r="114" spans="1:8" ht="13.5">
      <c r="A114" s="40" t="e">
        <f>CLASSEMENT!#REF!</f>
        <v>#REF!</v>
      </c>
      <c r="B114" s="7" t="e">
        <f>CLASSEMENT!#REF!</f>
        <v>#REF!</v>
      </c>
      <c r="C114" s="46" t="e">
        <f>CLASSEMENT!#REF!</f>
        <v>#REF!</v>
      </c>
      <c r="D114" s="47"/>
      <c r="E114" s="32" t="e">
        <f>CLASSEMENT!#REF!</f>
        <v>#REF!</v>
      </c>
      <c r="F114" s="15" t="e">
        <f>CLASSEMENT!#REF!</f>
        <v>#REF!</v>
      </c>
      <c r="G114" s="32" t="e">
        <f>CLASSEMENT!#REF!</f>
        <v>#REF!</v>
      </c>
      <c r="H114" s="87" t="e">
        <f>IF(CLASSEMENT!#REF!=CLASSEMENT!#REF!,0,CLASSEMENT!#REF!-CLASSEMENT!$I$5)</f>
        <v>#REF!</v>
      </c>
    </row>
    <row r="115" spans="1:8" ht="13.5">
      <c r="A115" s="40" t="e">
        <f>CLASSEMENT!#REF!</f>
        <v>#REF!</v>
      </c>
      <c r="B115" s="7" t="e">
        <f>CLASSEMENT!#REF!</f>
        <v>#REF!</v>
      </c>
      <c r="C115" s="46" t="e">
        <f>CLASSEMENT!#REF!</f>
        <v>#REF!</v>
      </c>
      <c r="D115" s="47"/>
      <c r="E115" s="32" t="e">
        <f>CLASSEMENT!#REF!</f>
        <v>#REF!</v>
      </c>
      <c r="F115" s="15" t="e">
        <f>CLASSEMENT!#REF!</f>
        <v>#REF!</v>
      </c>
      <c r="G115" s="32" t="e">
        <f>CLASSEMENT!#REF!</f>
        <v>#REF!</v>
      </c>
      <c r="H115" s="87" t="e">
        <f>IF(CLASSEMENT!#REF!=CLASSEMENT!#REF!,0,CLASSEMENT!#REF!-CLASSEMENT!$I$5)</f>
        <v>#REF!</v>
      </c>
    </row>
    <row r="116" spans="1:8" ht="13.5">
      <c r="A116" s="40" t="e">
        <f>CLASSEMENT!#REF!</f>
        <v>#REF!</v>
      </c>
      <c r="B116" s="7" t="e">
        <f>CLASSEMENT!#REF!</f>
        <v>#REF!</v>
      </c>
      <c r="C116" s="46" t="e">
        <f>CLASSEMENT!#REF!</f>
        <v>#REF!</v>
      </c>
      <c r="D116" s="47"/>
      <c r="E116" s="32" t="e">
        <f>CLASSEMENT!#REF!</f>
        <v>#REF!</v>
      </c>
      <c r="F116" s="15" t="e">
        <f>CLASSEMENT!#REF!</f>
        <v>#REF!</v>
      </c>
      <c r="G116" s="32" t="e">
        <f>CLASSEMENT!#REF!</f>
        <v>#REF!</v>
      </c>
      <c r="H116" s="87" t="e">
        <f>IF(CLASSEMENT!#REF!=CLASSEMENT!#REF!,0,CLASSEMENT!#REF!-CLASSEMENT!$I$5)</f>
        <v>#REF!</v>
      </c>
    </row>
    <row r="117" spans="1:8" ht="13.5">
      <c r="A117" s="40" t="e">
        <f>CLASSEMENT!#REF!</f>
        <v>#REF!</v>
      </c>
      <c r="B117" s="7" t="e">
        <f>CLASSEMENT!#REF!</f>
        <v>#REF!</v>
      </c>
      <c r="C117" s="46" t="e">
        <f>CLASSEMENT!#REF!</f>
        <v>#REF!</v>
      </c>
      <c r="D117" s="47"/>
      <c r="E117" s="32" t="e">
        <f>CLASSEMENT!#REF!</f>
        <v>#REF!</v>
      </c>
      <c r="F117" s="15" t="e">
        <f>CLASSEMENT!#REF!</f>
        <v>#REF!</v>
      </c>
      <c r="G117" s="32" t="e">
        <f>CLASSEMENT!#REF!</f>
        <v>#REF!</v>
      </c>
      <c r="H117" s="87" t="e">
        <f>IF(CLASSEMENT!#REF!=CLASSEMENT!#REF!,0,CLASSEMENT!#REF!-CLASSEMENT!$I$5)</f>
        <v>#REF!</v>
      </c>
    </row>
    <row r="118" spans="1:8" ht="13.5">
      <c r="A118" s="40" t="e">
        <f>CLASSEMENT!#REF!</f>
        <v>#REF!</v>
      </c>
      <c r="B118" s="7" t="e">
        <f>CLASSEMENT!#REF!</f>
        <v>#REF!</v>
      </c>
      <c r="C118" s="46" t="e">
        <f>CLASSEMENT!#REF!</f>
        <v>#REF!</v>
      </c>
      <c r="D118" s="47"/>
      <c r="E118" s="32" t="e">
        <f>CLASSEMENT!#REF!</f>
        <v>#REF!</v>
      </c>
      <c r="F118" s="15" t="e">
        <f>CLASSEMENT!#REF!</f>
        <v>#REF!</v>
      </c>
      <c r="G118" s="32" t="e">
        <f>CLASSEMENT!#REF!</f>
        <v>#REF!</v>
      </c>
      <c r="H118" s="87" t="e">
        <f>IF(CLASSEMENT!#REF!=CLASSEMENT!#REF!,0,CLASSEMENT!#REF!-CLASSEMENT!$I$5)</f>
        <v>#REF!</v>
      </c>
    </row>
    <row r="119" spans="1:8" ht="13.5">
      <c r="A119" s="19"/>
      <c r="B119" s="9"/>
      <c r="C119" s="20"/>
      <c r="D119" s="21"/>
      <c r="E119" s="21"/>
      <c r="F119" s="21"/>
      <c r="G119" s="21"/>
      <c r="H119" s="22"/>
    </row>
    <row r="120" spans="2:8" ht="18">
      <c r="B120" s="118" t="str">
        <f>IF(Inscription!G6="oui","CHALLENGE","PRIX D EQUIPE")</f>
        <v>PRIX D EQUIPE</v>
      </c>
      <c r="C120" s="17"/>
      <c r="F120" s="261" t="s">
        <v>121</v>
      </c>
      <c r="G120" s="262"/>
      <c r="H120" s="98">
        <f>COUNTA('PRIX D EQUIPE'!B5:B39)</f>
        <v>0</v>
      </c>
    </row>
    <row r="121" spans="2:8" ht="12.75">
      <c r="B121" s="17"/>
      <c r="C121" s="17"/>
      <c r="D121" s="17"/>
      <c r="E121" s="17"/>
      <c r="F121" s="34"/>
      <c r="G121" s="35"/>
      <c r="H121" s="35"/>
    </row>
    <row r="122" spans="1:8" ht="15.75">
      <c r="A122" s="17">
        <v>1</v>
      </c>
      <c r="B122" s="17" t="e">
        <f>CLASSEMENT!#REF!</f>
        <v>#REF!</v>
      </c>
      <c r="C122" s="17"/>
      <c r="D122" s="28" t="e">
        <f>CLASSEMENT!#REF!</f>
        <v>#REF!</v>
      </c>
      <c r="E122" s="28" t="e">
        <f>CLASSEMENT!#REF!</f>
        <v>#REF!</v>
      </c>
      <c r="F122" s="36" t="e">
        <f>CLASSEMENT!#REF!</f>
        <v>#REF!</v>
      </c>
      <c r="G122" s="37" t="e">
        <f aca="true" t="shared" si="0" ref="G122:G136">IF(B122=" "," ",IF(E122&gt;200,D122,IF(F122&gt;200,SUM(D122+E122),IF($B122&gt;0,SUM(D122+E122+F122)," "))))</f>
        <v>#REF!</v>
      </c>
      <c r="H122" s="38" t="e">
        <f aca="true" t="shared" si="1" ref="H122:H136">IF(B122=" "," ",IF(D122&gt;200," ",IF(E122&gt;200,"(1H.)",IF(F122&gt;200,"(2 H.)"," "))))</f>
        <v>#REF!</v>
      </c>
    </row>
    <row r="123" spans="1:8" ht="15.75">
      <c r="A123" s="17">
        <v>2</v>
      </c>
      <c r="B123" s="17" t="e">
        <f>CLASSEMENT!#REF!</f>
        <v>#REF!</v>
      </c>
      <c r="C123" s="17"/>
      <c r="D123" s="28" t="e">
        <f>CLASSEMENT!#REF!</f>
        <v>#REF!</v>
      </c>
      <c r="E123" s="28" t="e">
        <f>CLASSEMENT!#REF!</f>
        <v>#REF!</v>
      </c>
      <c r="F123" s="36" t="e">
        <f>CLASSEMENT!#REF!</f>
        <v>#REF!</v>
      </c>
      <c r="G123" s="37" t="e">
        <f t="shared" si="0"/>
        <v>#REF!</v>
      </c>
      <c r="H123" s="38" t="e">
        <f t="shared" si="1"/>
        <v>#REF!</v>
      </c>
    </row>
    <row r="124" spans="1:8" ht="15.75">
      <c r="A124" s="17">
        <v>3</v>
      </c>
      <c r="B124" s="17" t="e">
        <f>CLASSEMENT!#REF!</f>
        <v>#REF!</v>
      </c>
      <c r="C124" s="17"/>
      <c r="D124" s="28" t="e">
        <f>CLASSEMENT!#REF!</f>
        <v>#REF!</v>
      </c>
      <c r="E124" s="28" t="e">
        <f>CLASSEMENT!#REF!</f>
        <v>#REF!</v>
      </c>
      <c r="F124" s="36" t="e">
        <f>CLASSEMENT!#REF!</f>
        <v>#REF!</v>
      </c>
      <c r="G124" s="37" t="e">
        <f t="shared" si="0"/>
        <v>#REF!</v>
      </c>
      <c r="H124" s="38" t="e">
        <f t="shared" si="1"/>
        <v>#REF!</v>
      </c>
    </row>
    <row r="125" spans="1:8" ht="15.75">
      <c r="A125" s="17">
        <v>4</v>
      </c>
      <c r="B125" s="17" t="e">
        <f>CLASSEMENT!#REF!</f>
        <v>#REF!</v>
      </c>
      <c r="C125" s="17"/>
      <c r="D125" s="28" t="e">
        <f>CLASSEMENT!#REF!</f>
        <v>#REF!</v>
      </c>
      <c r="E125" s="28" t="e">
        <f>CLASSEMENT!#REF!</f>
        <v>#REF!</v>
      </c>
      <c r="F125" s="36" t="e">
        <f>CLASSEMENT!#REF!</f>
        <v>#REF!</v>
      </c>
      <c r="G125" s="37" t="e">
        <f t="shared" si="0"/>
        <v>#REF!</v>
      </c>
      <c r="H125" s="38" t="e">
        <f t="shared" si="1"/>
        <v>#REF!</v>
      </c>
    </row>
    <row r="126" spans="1:8" ht="15.75">
      <c r="A126" s="17">
        <v>5</v>
      </c>
      <c r="B126" s="17" t="e">
        <f>CLASSEMENT!#REF!</f>
        <v>#REF!</v>
      </c>
      <c r="C126" s="17"/>
      <c r="D126" s="28" t="e">
        <f>CLASSEMENT!#REF!</f>
        <v>#REF!</v>
      </c>
      <c r="E126" s="28" t="e">
        <f>CLASSEMENT!#REF!</f>
        <v>#REF!</v>
      </c>
      <c r="F126" s="36" t="e">
        <f>CLASSEMENT!#REF!</f>
        <v>#REF!</v>
      </c>
      <c r="G126" s="37" t="e">
        <f t="shared" si="0"/>
        <v>#REF!</v>
      </c>
      <c r="H126" s="38" t="e">
        <f t="shared" si="1"/>
        <v>#REF!</v>
      </c>
    </row>
    <row r="127" spans="1:8" ht="15.75">
      <c r="A127" s="17">
        <v>6</v>
      </c>
      <c r="B127" s="17" t="e">
        <f>CLASSEMENT!#REF!</f>
        <v>#REF!</v>
      </c>
      <c r="C127" s="17"/>
      <c r="D127" s="28" t="e">
        <f>CLASSEMENT!#REF!</f>
        <v>#REF!</v>
      </c>
      <c r="E127" s="28" t="e">
        <f>CLASSEMENT!#REF!</f>
        <v>#REF!</v>
      </c>
      <c r="F127" s="36" t="e">
        <f>CLASSEMENT!#REF!</f>
        <v>#REF!</v>
      </c>
      <c r="G127" s="37" t="e">
        <f t="shared" si="0"/>
        <v>#REF!</v>
      </c>
      <c r="H127" s="38" t="e">
        <f t="shared" si="1"/>
        <v>#REF!</v>
      </c>
    </row>
    <row r="128" spans="1:8" ht="15.75">
      <c r="A128" s="17">
        <v>7</v>
      </c>
      <c r="B128" s="17" t="e">
        <f>CLASSEMENT!#REF!</f>
        <v>#REF!</v>
      </c>
      <c r="C128" s="17"/>
      <c r="D128" s="28" t="e">
        <f>CLASSEMENT!#REF!</f>
        <v>#REF!</v>
      </c>
      <c r="E128" s="28" t="e">
        <f>CLASSEMENT!#REF!</f>
        <v>#REF!</v>
      </c>
      <c r="F128" s="36" t="e">
        <f>CLASSEMENT!#REF!</f>
        <v>#REF!</v>
      </c>
      <c r="G128" s="37" t="e">
        <f t="shared" si="0"/>
        <v>#REF!</v>
      </c>
      <c r="H128" s="38" t="e">
        <f t="shared" si="1"/>
        <v>#REF!</v>
      </c>
    </row>
    <row r="129" spans="1:8" ht="15.75">
      <c r="A129" s="17">
        <v>8</v>
      </c>
      <c r="B129" s="17" t="e">
        <f>CLASSEMENT!#REF!</f>
        <v>#REF!</v>
      </c>
      <c r="C129" s="17"/>
      <c r="D129" s="28" t="e">
        <f>CLASSEMENT!#REF!</f>
        <v>#REF!</v>
      </c>
      <c r="E129" s="28" t="e">
        <f>CLASSEMENT!#REF!</f>
        <v>#REF!</v>
      </c>
      <c r="F129" s="36" t="e">
        <f>CLASSEMENT!#REF!</f>
        <v>#REF!</v>
      </c>
      <c r="G129" s="37" t="e">
        <f t="shared" si="0"/>
        <v>#REF!</v>
      </c>
      <c r="H129" s="38" t="e">
        <f t="shared" si="1"/>
        <v>#REF!</v>
      </c>
    </row>
    <row r="130" spans="1:8" ht="15.75">
      <c r="A130" s="17">
        <v>9</v>
      </c>
      <c r="B130" s="17" t="e">
        <f>CLASSEMENT!#REF!</f>
        <v>#REF!</v>
      </c>
      <c r="C130" s="17"/>
      <c r="D130" s="28" t="e">
        <f>CLASSEMENT!#REF!</f>
        <v>#REF!</v>
      </c>
      <c r="E130" s="28" t="e">
        <f>CLASSEMENT!#REF!</f>
        <v>#REF!</v>
      </c>
      <c r="F130" s="36" t="e">
        <f>CLASSEMENT!#REF!</f>
        <v>#REF!</v>
      </c>
      <c r="G130" s="37" t="e">
        <f t="shared" si="0"/>
        <v>#REF!</v>
      </c>
      <c r="H130" s="38" t="e">
        <f t="shared" si="1"/>
        <v>#REF!</v>
      </c>
    </row>
    <row r="131" spans="1:8" ht="15.75">
      <c r="A131" s="17">
        <v>10</v>
      </c>
      <c r="B131" s="17" t="e">
        <f>CLASSEMENT!#REF!</f>
        <v>#REF!</v>
      </c>
      <c r="C131" s="17"/>
      <c r="D131" s="28" t="e">
        <f>CLASSEMENT!#REF!</f>
        <v>#REF!</v>
      </c>
      <c r="E131" s="28" t="e">
        <f>CLASSEMENT!#REF!</f>
        <v>#REF!</v>
      </c>
      <c r="F131" s="36" t="e">
        <f>CLASSEMENT!#REF!</f>
        <v>#REF!</v>
      </c>
      <c r="G131" s="37" t="e">
        <f t="shared" si="0"/>
        <v>#REF!</v>
      </c>
      <c r="H131" s="38" t="e">
        <f t="shared" si="1"/>
        <v>#REF!</v>
      </c>
    </row>
    <row r="132" spans="1:8" ht="15.75">
      <c r="A132" s="17">
        <v>11</v>
      </c>
      <c r="B132" s="17" t="e">
        <f>CLASSEMENT!#REF!</f>
        <v>#REF!</v>
      </c>
      <c r="C132" s="17"/>
      <c r="D132" s="28" t="e">
        <f>CLASSEMENT!#REF!</f>
        <v>#REF!</v>
      </c>
      <c r="E132" s="28" t="e">
        <f>CLASSEMENT!#REF!</f>
        <v>#REF!</v>
      </c>
      <c r="F132" s="36" t="e">
        <f>CLASSEMENT!#REF!</f>
        <v>#REF!</v>
      </c>
      <c r="G132" s="37" t="e">
        <f t="shared" si="0"/>
        <v>#REF!</v>
      </c>
      <c r="H132" s="38" t="e">
        <f t="shared" si="1"/>
        <v>#REF!</v>
      </c>
    </row>
    <row r="133" spans="1:8" ht="15.75">
      <c r="A133" s="17">
        <v>12</v>
      </c>
      <c r="B133" s="17" t="e">
        <f>CLASSEMENT!#REF!</f>
        <v>#REF!</v>
      </c>
      <c r="C133" s="17"/>
      <c r="D133" s="28" t="e">
        <f>CLASSEMENT!#REF!</f>
        <v>#REF!</v>
      </c>
      <c r="E133" s="28" t="e">
        <f>CLASSEMENT!#REF!</f>
        <v>#REF!</v>
      </c>
      <c r="F133" s="36" t="e">
        <f>CLASSEMENT!#REF!</f>
        <v>#REF!</v>
      </c>
      <c r="G133" s="37" t="e">
        <f t="shared" si="0"/>
        <v>#REF!</v>
      </c>
      <c r="H133" s="38" t="e">
        <f t="shared" si="1"/>
        <v>#REF!</v>
      </c>
    </row>
    <row r="134" spans="1:8" ht="15.75">
      <c r="A134" s="17">
        <v>13</v>
      </c>
      <c r="B134" s="17" t="e">
        <f>CLASSEMENT!#REF!</f>
        <v>#REF!</v>
      </c>
      <c r="C134" s="17"/>
      <c r="D134" s="28" t="e">
        <f>CLASSEMENT!#REF!</f>
        <v>#REF!</v>
      </c>
      <c r="E134" s="28" t="e">
        <f>CLASSEMENT!#REF!</f>
        <v>#REF!</v>
      </c>
      <c r="F134" s="36" t="e">
        <f>CLASSEMENT!#REF!</f>
        <v>#REF!</v>
      </c>
      <c r="G134" s="37" t="e">
        <f t="shared" si="0"/>
        <v>#REF!</v>
      </c>
      <c r="H134" s="38" t="e">
        <f t="shared" si="1"/>
        <v>#REF!</v>
      </c>
    </row>
    <row r="135" spans="1:8" ht="15.75">
      <c r="A135" s="17">
        <v>14</v>
      </c>
      <c r="B135" s="17" t="e">
        <f>CLASSEMENT!#REF!</f>
        <v>#REF!</v>
      </c>
      <c r="C135" s="17"/>
      <c r="D135" s="28" t="e">
        <f>CLASSEMENT!#REF!</f>
        <v>#REF!</v>
      </c>
      <c r="E135" s="28" t="e">
        <f>CLASSEMENT!#REF!</f>
        <v>#REF!</v>
      </c>
      <c r="F135" s="36" t="e">
        <f>CLASSEMENT!#REF!</f>
        <v>#REF!</v>
      </c>
      <c r="G135" s="37" t="e">
        <f t="shared" si="0"/>
        <v>#REF!</v>
      </c>
      <c r="H135" s="38" t="e">
        <f t="shared" si="1"/>
        <v>#REF!</v>
      </c>
    </row>
    <row r="136" spans="1:8" ht="15.75">
      <c r="A136" s="17">
        <v>15</v>
      </c>
      <c r="B136" s="17" t="e">
        <f>CLASSEMENT!#REF!</f>
        <v>#REF!</v>
      </c>
      <c r="C136" s="17"/>
      <c r="D136" s="28" t="e">
        <f>CLASSEMENT!#REF!</f>
        <v>#REF!</v>
      </c>
      <c r="E136" s="28" t="e">
        <f>CLASSEMENT!#REF!</f>
        <v>#REF!</v>
      </c>
      <c r="F136" s="36" t="e">
        <f>CLASSEMENT!#REF!</f>
        <v>#REF!</v>
      </c>
      <c r="G136" s="37" t="e">
        <f t="shared" si="0"/>
        <v>#REF!</v>
      </c>
      <c r="H136" s="38" t="e">
        <f t="shared" si="1"/>
        <v>#REF!</v>
      </c>
    </row>
  </sheetData>
  <sheetProtection/>
  <mergeCells count="2">
    <mergeCell ref="F120:G120"/>
    <mergeCell ref="C3:D3"/>
  </mergeCells>
  <conditionalFormatting sqref="G122:H136">
    <cfRule type="cellIs" priority="1" dxfId="4" operator="equal" stopIfTrue="1">
      <formula>1000</formula>
    </cfRule>
  </conditionalFormatting>
  <conditionalFormatting sqref="D122:F136">
    <cfRule type="cellIs" priority="2" dxfId="1" operator="greaterThan" stopIfTrue="1">
      <formula>200</formula>
    </cfRule>
  </conditionalFormatting>
  <conditionalFormatting sqref="A4:A118">
    <cfRule type="cellIs" priority="3" dxfId="0" operator="equal" stopIfTrue="1">
      <formula>"EX-AEQ."</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euil7">
    <tabColor rgb="FF00B0F0"/>
  </sheetPr>
  <dimension ref="A1:Q199"/>
  <sheetViews>
    <sheetView showGridLines="0" showZeros="0" defaultGridColor="0" zoomScale="75" zoomScaleNormal="75" zoomScalePageLayoutView="0" colorId="62" workbookViewId="0" topLeftCell="A22">
      <selection activeCell="S52" sqref="S51:S52"/>
    </sheetView>
  </sheetViews>
  <sheetFormatPr defaultColWidth="11.421875" defaultRowHeight="12.75"/>
  <cols>
    <col min="1" max="3" width="7.00390625" style="1" customWidth="1"/>
    <col min="4" max="4" width="6.57421875" style="1" customWidth="1"/>
    <col min="5" max="6" width="6.421875" style="1" customWidth="1"/>
    <col min="7" max="7" width="6.7109375" style="1" customWidth="1"/>
    <col min="8" max="12" width="7.00390625" style="1" customWidth="1"/>
    <col min="13" max="13" width="8.28125" style="1" customWidth="1"/>
    <col min="14" max="14" width="10.00390625" style="1" customWidth="1"/>
    <col min="15" max="16" width="11.421875" style="1" hidden="1" customWidth="1"/>
    <col min="17" max="16384" width="11.421875" style="1" customWidth="1"/>
  </cols>
  <sheetData>
    <row r="1" spans="1:17" ht="15" customHeight="1">
      <c r="A1" s="90"/>
      <c r="B1" s="90"/>
      <c r="C1" s="90"/>
      <c r="D1" s="90"/>
      <c r="E1" s="90"/>
      <c r="F1" s="90"/>
      <c r="G1" s="90"/>
      <c r="H1" s="90"/>
      <c r="I1" s="90"/>
      <c r="J1" s="90"/>
      <c r="K1" s="90"/>
      <c r="L1" s="90"/>
      <c r="M1" s="90"/>
      <c r="N1" s="90"/>
      <c r="O1" s="91"/>
      <c r="P1" s="91"/>
      <c r="Q1" s="92">
        <v>0.041666666666666664</v>
      </c>
    </row>
    <row r="2" spans="1:17" ht="15" customHeight="1">
      <c r="A2" s="290" t="s">
        <v>16</v>
      </c>
      <c r="B2" s="290"/>
      <c r="C2" s="290"/>
      <c r="D2" s="288" t="str">
        <f>Inscription!D1</f>
        <v>RONDE PAYS D'AIX</v>
      </c>
      <c r="E2" s="288"/>
      <c r="F2" s="288"/>
      <c r="G2" s="288"/>
      <c r="H2" s="288"/>
      <c r="I2" s="288"/>
      <c r="J2" s="288"/>
      <c r="K2" s="278" t="str">
        <f>IF(Inscription!$D$4&gt;0,"DATE :  "&amp;TEXT(Inscription!D$4,"jj mmmm aaaa"),"")</f>
        <v>DATE :  08 mars 2015</v>
      </c>
      <c r="L2" s="278"/>
      <c r="M2" s="278"/>
      <c r="N2" s="278"/>
      <c r="O2" s="91"/>
      <c r="P2" s="91"/>
      <c r="Q2" s="91"/>
    </row>
    <row r="3" spans="1:17" ht="15" customHeight="1">
      <c r="A3" s="290" t="s">
        <v>9</v>
      </c>
      <c r="B3" s="290"/>
      <c r="C3" s="290"/>
      <c r="D3" s="289" t="str">
        <f>Inscription!D3</f>
        <v>AVC Aix En Provence</v>
      </c>
      <c r="E3" s="289"/>
      <c r="F3" s="289"/>
      <c r="G3" s="289"/>
      <c r="H3" s="289"/>
      <c r="I3" s="289"/>
      <c r="J3" s="289"/>
      <c r="K3" s="279"/>
      <c r="L3" s="279"/>
      <c r="M3" s="279"/>
      <c r="N3" s="279"/>
      <c r="O3" s="91"/>
      <c r="P3" s="91"/>
      <c r="Q3" s="91"/>
    </row>
    <row r="4" spans="1:17" ht="15" customHeight="1">
      <c r="A4" s="290" t="s">
        <v>17</v>
      </c>
      <c r="B4" s="290"/>
      <c r="C4" s="290"/>
      <c r="D4" s="93" t="str">
        <f>Inscription!D5</f>
        <v>CAT 2-3-J</v>
      </c>
      <c r="E4" s="93"/>
      <c r="F4" s="93"/>
      <c r="G4" s="93"/>
      <c r="H4" s="93"/>
      <c r="I4" s="93"/>
      <c r="J4" s="93"/>
      <c r="K4" s="94"/>
      <c r="L4" s="94"/>
      <c r="M4" s="94"/>
      <c r="N4" s="94"/>
      <c r="O4" s="91"/>
      <c r="P4" s="91"/>
      <c r="Q4" s="91"/>
    </row>
    <row r="5" spans="1:17" ht="15" customHeight="1">
      <c r="A5" s="290" t="s">
        <v>18</v>
      </c>
      <c r="B5" s="290"/>
      <c r="C5" s="290"/>
      <c r="D5" s="293" t="str">
        <f>Inscription!D2</f>
        <v>AIX EN PROVENCE</v>
      </c>
      <c r="E5" s="294"/>
      <c r="F5" s="294"/>
      <c r="G5" s="294"/>
      <c r="H5" s="294"/>
      <c r="I5" s="292" t="s">
        <v>19</v>
      </c>
      <c r="J5" s="292"/>
      <c r="K5" s="292"/>
      <c r="L5" s="95">
        <f>Inscription!G2</f>
        <v>13</v>
      </c>
      <c r="M5" s="96"/>
      <c r="N5" s="96"/>
      <c r="O5" s="91"/>
      <c r="P5" s="91"/>
      <c r="Q5" s="91"/>
    </row>
    <row r="6" spans="1:17" ht="15" customHeight="1">
      <c r="A6" s="295" t="s">
        <v>2</v>
      </c>
      <c r="B6" s="295"/>
      <c r="C6" s="296">
        <f>Inscription!D8</f>
        <v>80</v>
      </c>
      <c r="D6" s="296"/>
      <c r="E6" s="296"/>
      <c r="F6" s="292" t="s">
        <v>3</v>
      </c>
      <c r="G6" s="292"/>
      <c r="H6" s="296">
        <f>Inscription!F8</f>
        <v>0</v>
      </c>
      <c r="I6" s="296"/>
      <c r="J6" s="296"/>
      <c r="K6" s="295" t="s">
        <v>4</v>
      </c>
      <c r="L6" s="295"/>
      <c r="M6" s="287">
        <f>COUNTIF(A10:A39,"&gt;0")+COUNTIF(C40:N40,"&gt;0")+COUNTIF(A41:N47,"&gt;0")</f>
        <v>42</v>
      </c>
      <c r="N6" s="287"/>
      <c r="O6" s="91"/>
      <c r="P6" s="91"/>
      <c r="Q6" s="91"/>
    </row>
    <row r="7" spans="1:17" ht="15" customHeight="1">
      <c r="A7" s="280" t="s">
        <v>20</v>
      </c>
      <c r="B7" s="280"/>
      <c r="C7" s="280"/>
      <c r="D7" s="280"/>
      <c r="E7" s="280"/>
      <c r="F7" s="280"/>
      <c r="G7" s="280"/>
      <c r="H7" s="280"/>
      <c r="I7" s="280"/>
      <c r="J7" s="280"/>
      <c r="K7" s="280"/>
      <c r="L7" s="280"/>
      <c r="M7" s="280"/>
      <c r="N7" s="280"/>
      <c r="O7" s="91"/>
      <c r="P7" s="91"/>
      <c r="Q7" s="91"/>
    </row>
    <row r="8" spans="1:17" ht="15" customHeight="1">
      <c r="A8" s="97"/>
      <c r="B8" s="97"/>
      <c r="C8" s="97"/>
      <c r="D8" s="97"/>
      <c r="E8" s="97"/>
      <c r="F8" s="97"/>
      <c r="G8" s="266" t="s">
        <v>30</v>
      </c>
      <c r="H8" s="266"/>
      <c r="I8" s="265" t="e">
        <f>IF(N10&gt;0,$M$8/$N$10*$Q$1,"")</f>
        <v>#VALUE!</v>
      </c>
      <c r="J8" s="265"/>
      <c r="K8" s="281" t="s">
        <v>29</v>
      </c>
      <c r="L8" s="282"/>
      <c r="M8" s="283">
        <f>Inscription!F7</f>
        <v>40.5</v>
      </c>
      <c r="N8" s="284"/>
      <c r="O8" s="99"/>
      <c r="P8" s="91"/>
      <c r="Q8" s="91"/>
    </row>
    <row r="9" spans="1:17" ht="15" customHeight="1">
      <c r="A9" s="100" t="s">
        <v>35</v>
      </c>
      <c r="B9" s="101" t="s">
        <v>0</v>
      </c>
      <c r="C9" s="267" t="s">
        <v>41</v>
      </c>
      <c r="D9" s="268"/>
      <c r="E9" s="268"/>
      <c r="F9" s="268"/>
      <c r="G9" s="269"/>
      <c r="H9" s="267" t="s">
        <v>1</v>
      </c>
      <c r="I9" s="268"/>
      <c r="J9" s="269"/>
      <c r="K9" s="285" t="s">
        <v>13</v>
      </c>
      <c r="L9" s="286"/>
      <c r="M9" s="102" t="s">
        <v>43</v>
      </c>
      <c r="N9" s="103" t="s">
        <v>14</v>
      </c>
      <c r="O9" s="91"/>
      <c r="P9" s="91"/>
      <c r="Q9" s="91"/>
    </row>
    <row r="10" spans="1:17" ht="15" customHeight="1">
      <c r="A10" s="10">
        <f>CLASSEMENT!C5</f>
        <v>51</v>
      </c>
      <c r="B10" s="104">
        <f>CLASSEMENT!$B5</f>
        <v>1</v>
      </c>
      <c r="C10" s="27" t="str">
        <f>IF(A10&gt;0,CONCATENATE((VLOOKUP($A10,Inscription!$A$12:$G$91,3,FALSE)),"   ",(VLOOKUP($A10,Inscription!$A$12:$G$91,4,FALSE)))," ")</f>
        <v>MIQUEL   KEVIN</v>
      </c>
      <c r="D10" s="29"/>
      <c r="E10" s="29"/>
      <c r="F10" s="29"/>
      <c r="G10" s="29"/>
      <c r="H10" s="270" t="str">
        <f>IF(A10&gt;0,(VLOOKUP($A10,Inscription!$A$12:$G$91,5,FALSE))," ")</f>
        <v>A.V.C.AIX EN PROVENCE</v>
      </c>
      <c r="I10" s="271"/>
      <c r="J10" s="272"/>
      <c r="K10" s="273">
        <f>IF(A10&gt;0,(VLOOKUP($A10,Inscription!$A$12:$G$91,7,FALSE))," ")</f>
        <v>2113021155</v>
      </c>
      <c r="L10" s="274"/>
      <c r="M10" s="31" t="str">
        <f>IF(A10&gt;0,(VLOOKUP($A10,Inscription!$A$12:$G$91,6,FALSE))," ")</f>
        <v>1ère Catégorie</v>
      </c>
      <c r="N10" s="8" t="str">
        <f>CLASSEMENT!I5</f>
        <v>1.09.00</v>
      </c>
      <c r="O10" s="91"/>
      <c r="P10" s="105">
        <f>CLASSEMENT!C5</f>
        <v>51</v>
      </c>
      <c r="Q10" s="91"/>
    </row>
    <row r="11" spans="1:17" ht="15" customHeight="1">
      <c r="A11" s="10">
        <f>CLASSEMENT!C6</f>
        <v>62</v>
      </c>
      <c r="B11" s="104">
        <f>CLASSEMENT!$B6</f>
        <v>2</v>
      </c>
      <c r="C11" s="27" t="str">
        <f>IF(A11&gt;0,CONCATENATE((VLOOKUP($A11,Inscription!$A$12:$G$91,3,FALSE)),"   ",(VLOOKUP($A11,Inscription!$A$12:$G$91,4,FALSE)))," ")</f>
        <v>SCHMITZ   IVAN</v>
      </c>
      <c r="D11" s="29"/>
      <c r="E11" s="29"/>
      <c r="F11" s="29"/>
      <c r="G11" s="29"/>
      <c r="H11" s="270" t="str">
        <f>IF(A11&gt;0,(VLOOKUP($A11,Inscription!$A$12:$G$91,5,FALSE))," ")</f>
        <v>A.V.C.AIX EN PROVENCE</v>
      </c>
      <c r="I11" s="271"/>
      <c r="J11" s="272"/>
      <c r="K11" s="273">
        <f>IF(A11&gt;0,(VLOOKUP($A11,Inscription!$A$12:$G$91,7,FALSE))," ")</f>
        <v>2113021088</v>
      </c>
      <c r="L11" s="274"/>
      <c r="M11" s="31" t="str">
        <f>IF(A11&gt;0,(VLOOKUP($A11,Inscription!$A$12:$G$91,6,FALSE))," ")</f>
        <v>2ème Catégorie</v>
      </c>
      <c r="N11" s="86" t="e">
        <f>IF(CLASSEMENT!I6=CLASSEMENT!I5,0,CLASSEMENT!I6-CLASSEMENT!$I$5)</f>
        <v>#VALUE!</v>
      </c>
      <c r="O11" s="91"/>
      <c r="P11" s="105">
        <f>CLASSEMENT!C6</f>
        <v>62</v>
      </c>
      <c r="Q11" s="91"/>
    </row>
    <row r="12" spans="1:17" ht="15" customHeight="1">
      <c r="A12" s="10">
        <f>CLASSEMENT!C7</f>
        <v>32</v>
      </c>
      <c r="B12" s="104">
        <f>CLASSEMENT!$B7</f>
        <v>3</v>
      </c>
      <c r="C12" s="27" t="str">
        <f>IF(A12&gt;0,CONCATENATE((VLOOKUP($A12,Inscription!$A$12:$G$91,3,FALSE)),"   ",(VLOOKUP($A12,Inscription!$A$12:$G$91,4,FALSE)))," ")</f>
        <v>GRACZYK   Vincent</v>
      </c>
      <c r="D12" s="29"/>
      <c r="E12" s="29"/>
      <c r="F12" s="29"/>
      <c r="G12" s="29"/>
      <c r="H12" s="270" t="str">
        <f>IF(A12&gt;0,(VLOOKUP($A12,Inscription!$A$12:$G$91,5,FALSE))," ")</f>
        <v>SC DE NICE JOLLYWEAR</v>
      </c>
      <c r="I12" s="271"/>
      <c r="J12" s="272"/>
      <c r="K12" s="273">
        <f>IF(A12&gt;0,(VLOOKUP($A12,Inscription!$A$12:$G$91,7,FALSE))," ")</f>
        <v>806038004</v>
      </c>
      <c r="L12" s="274"/>
      <c r="M12" s="31" t="str">
        <f>IF(A12&gt;0,(VLOOKUP($A12,Inscription!$A$12:$G$91,6,FALSE))," ")</f>
        <v>2ème Catégorie</v>
      </c>
      <c r="N12" s="86" t="e">
        <f>IF(CLASSEMENT!I7=CLASSEMENT!I6,0,CLASSEMENT!I7-CLASSEMENT!$I$5)</f>
        <v>#VALUE!</v>
      </c>
      <c r="O12" s="91"/>
      <c r="P12" s="105">
        <f>CLASSEMENT!C7</f>
        <v>32</v>
      </c>
      <c r="Q12" s="91"/>
    </row>
    <row r="13" spans="1:17" ht="15" customHeight="1">
      <c r="A13" s="10">
        <f>CLASSEMENT!C8</f>
        <v>29</v>
      </c>
      <c r="B13" s="104">
        <f>CLASSEMENT!$B8</f>
        <v>4</v>
      </c>
      <c r="C13" s="27" t="str">
        <f>IF(A13&gt;0,CONCATENATE((VLOOKUP($A13,Inscription!$A$12:$G$91,3,FALSE)),"   ",(VLOOKUP($A13,Inscription!$A$12:$G$91,4,FALSE)))," ")</f>
        <v>DUSSOL   LOICK</v>
      </c>
      <c r="D13" s="29"/>
      <c r="E13" s="29"/>
      <c r="F13" s="29"/>
      <c r="G13" s="29"/>
      <c r="H13" s="270" t="str">
        <f>IF(A13&gt;0,(VLOOKUP($A13,Inscription!$A$12:$G$91,5,FALSE))," ")</f>
        <v>C.V.C. MONTFAVET</v>
      </c>
      <c r="I13" s="271"/>
      <c r="J13" s="272"/>
      <c r="K13" s="273">
        <f>IF(A13&gt;0,(VLOOKUP($A13,Inscription!$A$12:$G$91,7,FALSE))," ")</f>
        <v>2184001152</v>
      </c>
      <c r="L13" s="274"/>
      <c r="M13" s="31" t="str">
        <f>IF(A13&gt;0,(VLOOKUP($A13,Inscription!$A$12:$G$91,6,FALSE))," ")</f>
        <v>2ème Catégorie</v>
      </c>
      <c r="N13" s="86" t="e">
        <f>IF(CLASSEMENT!I8=CLASSEMENT!I7,0,CLASSEMENT!I8-CLASSEMENT!$I$5)</f>
        <v>#VALUE!</v>
      </c>
      <c r="O13" s="91"/>
      <c r="P13" s="105">
        <f>CLASSEMENT!C8</f>
        <v>29</v>
      </c>
      <c r="Q13" s="91"/>
    </row>
    <row r="14" spans="1:17" ht="15" customHeight="1">
      <c r="A14" s="10">
        <f>CLASSEMENT!C9</f>
        <v>43</v>
      </c>
      <c r="B14" s="104">
        <f>CLASSEMENT!$B9</f>
        <v>5</v>
      </c>
      <c r="C14" s="27" t="str">
        <f>IF(A14&gt;0,CONCATENATE((VLOOKUP($A14,Inscription!$A$12:$G$91,3,FALSE)),"   ",(VLOOKUP($A14,Inscription!$A$12:$G$91,4,FALSE)))," ")</f>
        <v>MALDONADO   DYLAN</v>
      </c>
      <c r="D14" s="29"/>
      <c r="E14" s="29"/>
      <c r="F14" s="29"/>
      <c r="G14" s="29"/>
      <c r="H14" s="270" t="str">
        <f>IF(A14&gt;0,(VLOOKUP($A14,Inscription!$A$12:$G$91,5,FALSE))," ")</f>
        <v>A.V.C.AIX EN PROVENCE</v>
      </c>
      <c r="I14" s="271"/>
      <c r="J14" s="272"/>
      <c r="K14" s="273">
        <f>IF(A14&gt;0,(VLOOKUP($A14,Inscription!$A$12:$G$91,7,FALSE))," ")</f>
        <v>2113021134</v>
      </c>
      <c r="L14" s="274"/>
      <c r="M14" s="31" t="str">
        <f>IF(A14&gt;0,(VLOOKUP($A14,Inscription!$A$12:$G$91,6,FALSE))," ")</f>
        <v>Junior</v>
      </c>
      <c r="N14" s="86" t="e">
        <f>IF(CLASSEMENT!I9=CLASSEMENT!I8,0,CLASSEMENT!I9-CLASSEMENT!$I$5)</f>
        <v>#VALUE!</v>
      </c>
      <c r="O14" s="91"/>
      <c r="P14" s="105">
        <f>CLASSEMENT!C9</f>
        <v>43</v>
      </c>
      <c r="Q14" s="91"/>
    </row>
    <row r="15" spans="1:17" ht="15" customHeight="1">
      <c r="A15" s="10">
        <f>CLASSEMENT!C10</f>
        <v>38</v>
      </c>
      <c r="B15" s="104">
        <f>CLASSEMENT!$B10</f>
        <v>6</v>
      </c>
      <c r="C15" s="27" t="str">
        <f>IF(A15&gt;0,CONCATENATE((VLOOKUP($A15,Inscription!$A$12:$G$91,3,FALSE)),"   ",(VLOOKUP($A15,Inscription!$A$12:$G$91,4,FALSE)))," ")</f>
        <v>JEANNOT   Alexandre</v>
      </c>
      <c r="D15" s="29"/>
      <c r="E15" s="29"/>
      <c r="F15" s="29"/>
      <c r="G15" s="29"/>
      <c r="H15" s="270" t="str">
        <f>IF(A15&gt;0,(VLOOKUP($A15,Inscription!$A$12:$G$91,5,FALSE))," ")</f>
        <v>VC SAINT ANTOINE/GAVOTTE</v>
      </c>
      <c r="I15" s="271"/>
      <c r="J15" s="272"/>
      <c r="K15" s="273">
        <f>IF(A15&gt;0,(VLOOKUP($A15,Inscription!$A$12:$G$91,7,FALSE))," ")</f>
        <v>2113164051</v>
      </c>
      <c r="L15" s="274"/>
      <c r="M15" s="31" t="str">
        <f>IF(A15&gt;0,(VLOOKUP($A15,Inscription!$A$12:$G$91,6,FALSE))," ")</f>
        <v>Junior</v>
      </c>
      <c r="N15" s="86">
        <f>IF(CLASSEMENT!I10=CLASSEMENT!I9,0,CLASSEMENT!I10-CLASSEMENT!$I$5)</f>
        <v>0</v>
      </c>
      <c r="O15" s="91"/>
      <c r="P15" s="105">
        <f>CLASSEMENT!C10</f>
        <v>38</v>
      </c>
      <c r="Q15" s="91"/>
    </row>
    <row r="16" spans="1:17" ht="15" customHeight="1">
      <c r="A16" s="10">
        <f>CLASSEMENT!C11</f>
        <v>49</v>
      </c>
      <c r="B16" s="104">
        <f>CLASSEMENT!$B11</f>
        <v>7</v>
      </c>
      <c r="C16" s="27" t="str">
        <f>IF(A16&gt;0,CONCATENATE((VLOOKUP($A16,Inscription!$A$12:$G$91,3,FALSE)),"   ",(VLOOKUP($A16,Inscription!$A$12:$G$91,4,FALSE)))," ")</f>
        <v>MERIGNAT   SOFIANE</v>
      </c>
      <c r="D16" s="29"/>
      <c r="E16" s="29"/>
      <c r="F16" s="29"/>
      <c r="G16" s="29"/>
      <c r="H16" s="270" t="str">
        <f>IF(A16&gt;0,(VLOOKUP($A16,Inscription!$A$12:$G$91,5,FALSE))," ")</f>
        <v>V.C.LA POMME MARSEILLE</v>
      </c>
      <c r="I16" s="271"/>
      <c r="J16" s="272"/>
      <c r="K16" s="273">
        <f>IF(A16&gt;0,(VLOOKUP($A16,Inscription!$A$12:$G$91,7,FALSE))," ")</f>
        <v>2113085139</v>
      </c>
      <c r="L16" s="274"/>
      <c r="M16" s="31" t="str">
        <f>IF(A16&gt;0,(VLOOKUP($A16,Inscription!$A$12:$G$91,6,FALSE))," ")</f>
        <v>Junior</v>
      </c>
      <c r="N16" s="86">
        <f>IF(CLASSEMENT!I11=CLASSEMENT!I10,0,CLASSEMENT!I11-CLASSEMENT!$I$5)</f>
        <v>0</v>
      </c>
      <c r="O16" s="91"/>
      <c r="P16" s="105">
        <f>CLASSEMENT!C11</f>
        <v>49</v>
      </c>
      <c r="Q16" s="91"/>
    </row>
    <row r="17" spans="1:17" ht="15" customHeight="1">
      <c r="A17" s="10">
        <f>CLASSEMENT!C12</f>
        <v>40</v>
      </c>
      <c r="B17" s="104">
        <f>CLASSEMENT!$B12</f>
        <v>8</v>
      </c>
      <c r="C17" s="27" t="str">
        <f>IF(A17&gt;0,CONCATENATE((VLOOKUP($A17,Inscription!$A$12:$G$91,3,FALSE)),"   ",(VLOOKUP($A17,Inscription!$A$12:$G$91,4,FALSE)))," ")</f>
        <v>KERRIEN   STEVE</v>
      </c>
      <c r="D17" s="29"/>
      <c r="E17" s="29"/>
      <c r="F17" s="29"/>
      <c r="G17" s="29"/>
      <c r="H17" s="270" t="str">
        <f>IF(A17&gt;0,(VLOOKUP($A17,Inscription!$A$12:$G$91,5,FALSE))," ")</f>
        <v>CYCLO CLUB SALONAIS</v>
      </c>
      <c r="I17" s="271"/>
      <c r="J17" s="272"/>
      <c r="K17" s="273">
        <f>IF(A17&gt;0,(VLOOKUP($A17,Inscription!$A$12:$G$91,7,FALSE))," ")</f>
        <v>2113142048</v>
      </c>
      <c r="L17" s="274"/>
      <c r="M17" s="31" t="str">
        <f>IF(A17&gt;0,(VLOOKUP($A17,Inscription!$A$12:$G$91,6,FALSE))," ")</f>
        <v>2ème Catégorie</v>
      </c>
      <c r="N17" s="86">
        <f>IF(CLASSEMENT!I12=CLASSEMENT!I11,0,CLASSEMENT!I12-CLASSEMENT!$I$5)</f>
        <v>0</v>
      </c>
      <c r="O17" s="91"/>
      <c r="P17" s="105">
        <f>CLASSEMENT!C12</f>
        <v>40</v>
      </c>
      <c r="Q17" s="91"/>
    </row>
    <row r="18" spans="1:17" ht="15" customHeight="1">
      <c r="A18" s="10">
        <f>CLASSEMENT!C13</f>
        <v>21</v>
      </c>
      <c r="B18" s="104">
        <f>CLASSEMENT!$B13</f>
        <v>9</v>
      </c>
      <c r="C18" s="27" t="str">
        <f>IF(A18&gt;0,CONCATENATE((VLOOKUP($A18,Inscription!$A$12:$G$91,3,FALSE)),"   ",(VLOOKUP($A18,Inscription!$A$12:$G$91,4,FALSE)))," ")</f>
        <v>CHAMPOSSIN   Odrian</v>
      </c>
      <c r="D18" s="29"/>
      <c r="E18" s="29"/>
      <c r="F18" s="29"/>
      <c r="G18" s="29"/>
      <c r="H18" s="270" t="str">
        <f>IF(A18&gt;0,(VLOOKUP($A18,Inscription!$A$12:$G$91,5,FALSE))," ")</f>
        <v>V.C.LA POMME MARSEILLE</v>
      </c>
      <c r="I18" s="271"/>
      <c r="J18" s="272"/>
      <c r="K18" s="273">
        <f>IF(A18&gt;0,(VLOOKUP($A18,Inscription!$A$12:$G$91,7,FALSE))," ")</f>
        <v>2113085129</v>
      </c>
      <c r="L18" s="274"/>
      <c r="M18" s="31" t="str">
        <f>IF(A18&gt;0,(VLOOKUP($A18,Inscription!$A$12:$G$91,6,FALSE))," ")</f>
        <v>2ème Catégorie</v>
      </c>
      <c r="N18" s="86">
        <f>IF(CLASSEMENT!I13=CLASSEMENT!I12,0,CLASSEMENT!I13-CLASSEMENT!$I$5)</f>
        <v>0</v>
      </c>
      <c r="O18" s="91"/>
      <c r="P18" s="105">
        <f>CLASSEMENT!C13</f>
        <v>21</v>
      </c>
      <c r="Q18" s="91"/>
    </row>
    <row r="19" spans="1:17" ht="15" customHeight="1">
      <c r="A19" s="10">
        <f>CLASSEMENT!C14</f>
        <v>13</v>
      </c>
      <c r="B19" s="104">
        <f>CLASSEMENT!$B14</f>
        <v>10</v>
      </c>
      <c r="C19" s="27" t="str">
        <f>IF(A19&gt;0,CONCATENATE((VLOOKUP($A19,Inscription!$A$12:$G$91,3,FALSE)),"   ",(VLOOKUP($A19,Inscription!$A$12:$G$91,4,FALSE)))," ")</f>
        <v>BORELLY   DOMINIQUE</v>
      </c>
      <c r="D19" s="29"/>
      <c r="E19" s="29"/>
      <c r="F19" s="29"/>
      <c r="G19" s="29"/>
      <c r="H19" s="270" t="str">
        <f>IF(A19&gt;0,(VLOOKUP($A19,Inscription!$A$12:$G$91,5,FALSE))," ")</f>
        <v>CYCLO CLUB SALONAIS</v>
      </c>
      <c r="I19" s="271"/>
      <c r="J19" s="272"/>
      <c r="K19" s="273">
        <f>IF(A19&gt;0,(VLOOKUP($A19,Inscription!$A$12:$G$91,7,FALSE))," ")</f>
        <v>2113142064</v>
      </c>
      <c r="L19" s="274"/>
      <c r="M19" s="31" t="str">
        <f>IF(A19&gt;0,(VLOOKUP($A19,Inscription!$A$12:$G$91,6,FALSE))," ")</f>
        <v>3ème Catégorie</v>
      </c>
      <c r="N19" s="86">
        <f>IF(CLASSEMENT!I14=CLASSEMENT!I13,0,CLASSEMENT!I14-CLASSEMENT!$I$5)</f>
        <v>0</v>
      </c>
      <c r="O19" s="91"/>
      <c r="P19" s="105">
        <f>CLASSEMENT!C14</f>
        <v>13</v>
      </c>
      <c r="Q19" s="91"/>
    </row>
    <row r="20" spans="1:17" ht="15" customHeight="1">
      <c r="A20" s="10">
        <f>CLASSEMENT!C15</f>
        <v>33</v>
      </c>
      <c r="B20" s="104">
        <f>CLASSEMENT!$B15</f>
        <v>11</v>
      </c>
      <c r="C20" s="27" t="str">
        <f>IF(A20&gt;0,CONCATENATE((VLOOKUP($A20,Inscription!$A$12:$G$91,3,FALSE)),"   ",(VLOOKUP($A20,Inscription!$A$12:$G$91,4,FALSE)))," ")</f>
        <v>HENNEBELLE   Anthony</v>
      </c>
      <c r="D20" s="29"/>
      <c r="E20" s="29"/>
      <c r="F20" s="29"/>
      <c r="G20" s="29"/>
      <c r="H20" s="270" t="str">
        <f>IF(A20&gt;0,(VLOOKUP($A20,Inscription!$A$12:$G$91,5,FALSE))," ")</f>
        <v>VS HYEROIS</v>
      </c>
      <c r="I20" s="271"/>
      <c r="J20" s="272"/>
      <c r="K20" s="273">
        <f>IF(A20&gt;0,(VLOOKUP($A20,Inscription!$A$12:$G$91,7,FALSE))," ")</f>
        <v>883009219</v>
      </c>
      <c r="L20" s="274"/>
      <c r="M20" s="31" t="str">
        <f>IF(A20&gt;0,(VLOOKUP($A20,Inscription!$A$12:$G$91,6,FALSE))," ")</f>
        <v>2ème Catégorie</v>
      </c>
      <c r="N20" s="86">
        <f>IF(CLASSEMENT!I15=CLASSEMENT!I14,0,CLASSEMENT!I15-CLASSEMENT!$I$5)</f>
        <v>0</v>
      </c>
      <c r="O20" s="91"/>
      <c r="P20" s="105">
        <f>CLASSEMENT!C15</f>
        <v>33</v>
      </c>
      <c r="Q20" s="91"/>
    </row>
    <row r="21" spans="1:17" ht="15" customHeight="1">
      <c r="A21" s="10">
        <f>CLASSEMENT!C16</f>
        <v>55</v>
      </c>
      <c r="B21" s="104">
        <f>CLASSEMENT!$B16</f>
        <v>12</v>
      </c>
      <c r="C21" s="27" t="str">
        <f>IF(A21&gt;0,CONCATENATE((VLOOKUP($A21,Inscription!$A$12:$G$91,3,FALSE)),"   ",(VLOOKUP($A21,Inscription!$A$12:$G$91,4,FALSE)))," ")</f>
        <v>NONIN   SEBASTIEN</v>
      </c>
      <c r="D21" s="29"/>
      <c r="E21" s="29"/>
      <c r="F21" s="29"/>
      <c r="G21" s="29"/>
      <c r="H21" s="270" t="str">
        <f>IF(A21&gt;0,(VLOOKUP($A21,Inscription!$A$12:$G$91,5,FALSE))," ")</f>
        <v>C.V.C. MONTFAVET</v>
      </c>
      <c r="I21" s="271"/>
      <c r="J21" s="272"/>
      <c r="K21" s="273">
        <f>IF(A21&gt;0,(VLOOKUP($A21,Inscription!$A$12:$G$91,7,FALSE))," ")</f>
        <v>2184001032</v>
      </c>
      <c r="L21" s="274"/>
      <c r="M21" s="31" t="str">
        <f>IF(A21&gt;0,(VLOOKUP($A21,Inscription!$A$12:$G$91,6,FALSE))," ")</f>
        <v>2ème Catégorie</v>
      </c>
      <c r="N21" s="86">
        <f>IF(CLASSEMENT!I16=CLASSEMENT!I15,0,CLASSEMENT!I16-CLASSEMENT!$I$5)</f>
        <v>0</v>
      </c>
      <c r="O21" s="91"/>
      <c r="P21" s="105">
        <f>CLASSEMENT!C16</f>
        <v>55</v>
      </c>
      <c r="Q21" s="91"/>
    </row>
    <row r="22" spans="1:17" ht="15" customHeight="1">
      <c r="A22" s="10">
        <f>CLASSEMENT!C17</f>
        <v>61</v>
      </c>
      <c r="B22" s="104">
        <f>CLASSEMENT!$B17</f>
        <v>13</v>
      </c>
      <c r="C22" s="27" t="str">
        <f>IF(A22&gt;0,CONCATENATE((VLOOKUP($A22,Inscription!$A$12:$G$91,3,FALSE)),"   ",(VLOOKUP($A22,Inscription!$A$12:$G$91,4,FALSE)))," ")</f>
        <v>SALAZAR   LOÏC</v>
      </c>
      <c r="D22" s="29"/>
      <c r="E22" s="29"/>
      <c r="F22" s="29"/>
      <c r="G22" s="29"/>
      <c r="H22" s="270" t="str">
        <f>IF(A22&gt;0,(VLOOKUP($A22,Inscription!$A$12:$G$91,5,FALSE))," ")</f>
        <v>C.V.C. MONTFAVET</v>
      </c>
      <c r="I22" s="271"/>
      <c r="J22" s="272"/>
      <c r="K22" s="273">
        <f>IF(A22&gt;0,(VLOOKUP($A22,Inscription!$A$12:$G$91,7,FALSE))," ")</f>
        <v>2184001130</v>
      </c>
      <c r="L22" s="274"/>
      <c r="M22" s="31" t="str">
        <f>IF(A22&gt;0,(VLOOKUP($A22,Inscription!$A$12:$G$91,6,FALSE))," ")</f>
        <v>2ème Catégorie</v>
      </c>
      <c r="N22" s="86">
        <f>IF(CLASSEMENT!I17=CLASSEMENT!I16,0,CLASSEMENT!I17-CLASSEMENT!$I$5)</f>
        <v>0</v>
      </c>
      <c r="O22" s="91"/>
      <c r="P22" s="105">
        <f>CLASSEMENT!C17</f>
        <v>61</v>
      </c>
      <c r="Q22" s="91"/>
    </row>
    <row r="23" spans="1:17" ht="15" customHeight="1">
      <c r="A23" s="10">
        <f>CLASSEMENT!C18</f>
        <v>72</v>
      </c>
      <c r="B23" s="104">
        <f>CLASSEMENT!$B18</f>
        <v>14</v>
      </c>
      <c r="C23" s="27" t="str">
        <f>IF(A23&gt;0,CONCATENATE((VLOOKUP($A23,Inscription!$A$12:$G$91,3,FALSE)),"   ",(VLOOKUP($A23,Inscription!$A$12:$G$91,4,FALSE)))," ")</f>
        <v>DE ROSSI   Lucas</v>
      </c>
      <c r="D23" s="29"/>
      <c r="E23" s="29"/>
      <c r="F23" s="29"/>
      <c r="G23" s="29"/>
      <c r="H23" s="270" t="str">
        <f>IF(A23&gt;0,(VLOOKUP($A23,Inscription!$A$12:$G$91,5,FALSE))," ")</f>
        <v>AIX VTT</v>
      </c>
      <c r="I23" s="271"/>
      <c r="J23" s="272"/>
      <c r="K23" s="273" t="str">
        <f>IF(A23&gt;0,(VLOOKUP($A23,Inscription!$A$12:$G$91,7,FALSE))," ")</f>
        <v>2113173270</v>
      </c>
      <c r="L23" s="274"/>
      <c r="M23" s="31" t="str">
        <f>IF(A23&gt;0,(VLOOKUP($A23,Inscription!$A$12:$G$91,6,FALSE))," ")</f>
        <v>2ème Catégorie</v>
      </c>
      <c r="N23" s="86">
        <f>IF(CLASSEMENT!I18=CLASSEMENT!I17,0,CLASSEMENT!I18-CLASSEMENT!$I$5)</f>
        <v>0</v>
      </c>
      <c r="O23" s="91"/>
      <c r="P23" s="105">
        <f>CLASSEMENT!C18</f>
        <v>72</v>
      </c>
      <c r="Q23" s="91"/>
    </row>
    <row r="24" spans="1:17" ht="15" customHeight="1">
      <c r="A24" s="10">
        <f>CLASSEMENT!C19</f>
        <v>47</v>
      </c>
      <c r="B24" s="104">
        <f>CLASSEMENT!$B19</f>
        <v>15</v>
      </c>
      <c r="C24" s="27" t="str">
        <f>IF(A24&gt;0,CONCATENATE((VLOOKUP($A24,Inscription!$A$12:$G$91,3,FALSE)),"   ",(VLOOKUP($A24,Inscription!$A$12:$G$91,4,FALSE)))," ")</f>
        <v>MAURIN   JEAN MICHEL</v>
      </c>
      <c r="D24" s="29"/>
      <c r="E24" s="29"/>
      <c r="F24" s="29"/>
      <c r="G24" s="29"/>
      <c r="H24" s="270" t="str">
        <f>IF(A24&gt;0,(VLOOKUP($A24,Inscription!$A$12:$G$91,5,FALSE))," ")</f>
        <v>A.V.C.AIX EN PROVENCE</v>
      </c>
      <c r="I24" s="271"/>
      <c r="J24" s="272"/>
      <c r="K24" s="273">
        <f>IF(A24&gt;0,(VLOOKUP($A24,Inscription!$A$12:$G$91,7,FALSE))," ")</f>
        <v>2113021229</v>
      </c>
      <c r="L24" s="274"/>
      <c r="M24" s="31" t="str">
        <f>IF(A24&gt;0,(VLOOKUP($A24,Inscription!$A$12:$G$91,6,FALSE))," ")</f>
        <v>3ème Catégorie</v>
      </c>
      <c r="N24" s="86">
        <f>IF(CLASSEMENT!I19=CLASSEMENT!I18,0,CLASSEMENT!I19-CLASSEMENT!$I$5)</f>
        <v>0</v>
      </c>
      <c r="O24" s="91"/>
      <c r="P24" s="105">
        <f>CLASSEMENT!C19</f>
        <v>47</v>
      </c>
      <c r="Q24" s="91"/>
    </row>
    <row r="25" spans="1:17" ht="15" customHeight="1">
      <c r="A25" s="10">
        <f>CLASSEMENT!C20</f>
        <v>2</v>
      </c>
      <c r="B25" s="104">
        <f>CLASSEMENT!$B20</f>
        <v>16</v>
      </c>
      <c r="C25" s="27" t="str">
        <f>IF(A25&gt;0,CONCATENATE((VLOOKUP($A25,Inscription!$A$12:$G$91,3,FALSE)),"   ",(VLOOKUP($A25,Inscription!$A$12:$G$91,4,FALSE)))," ")</f>
        <v>AMMENDOLA   Thomas</v>
      </c>
      <c r="D25" s="29"/>
      <c r="E25" s="29"/>
      <c r="F25" s="29"/>
      <c r="G25" s="29"/>
      <c r="H25" s="270" t="str">
        <f>IF(A25&gt;0,(VLOOKUP($A25,Inscription!$A$12:$G$91,5,FALSE))," ")</f>
        <v>A.V.C.AIX EN PROVENCE</v>
      </c>
      <c r="I25" s="271"/>
      <c r="J25" s="272"/>
      <c r="K25" s="273">
        <f>IF(A25&gt;0,(VLOOKUP($A25,Inscription!$A$12:$G$91,7,FALSE))," ")</f>
        <v>2113021046</v>
      </c>
      <c r="L25" s="274"/>
      <c r="M25" s="31" t="str">
        <f>IF(A25&gt;0,(VLOOKUP($A25,Inscription!$A$12:$G$91,6,FALSE))," ")</f>
        <v>Junior</v>
      </c>
      <c r="N25" s="86">
        <f>IF(CLASSEMENT!I20=CLASSEMENT!I19,0,CLASSEMENT!I20-CLASSEMENT!$I$5)</f>
        <v>0</v>
      </c>
      <c r="O25" s="91"/>
      <c r="P25" s="105">
        <f>CLASSEMENT!C20</f>
        <v>2</v>
      </c>
      <c r="Q25" s="91"/>
    </row>
    <row r="26" spans="1:17" ht="15" customHeight="1">
      <c r="A26" s="10">
        <f>CLASSEMENT!C21</f>
        <v>31</v>
      </c>
      <c r="B26" s="104">
        <f>CLASSEMENT!$B21</f>
        <v>17</v>
      </c>
      <c r="C26" s="27" t="str">
        <f>IF(A26&gt;0,CONCATENATE((VLOOKUP($A26,Inscription!$A$12:$G$91,3,FALSE)),"   ",(VLOOKUP($A26,Inscription!$A$12:$G$91,4,FALSE)))," ")</f>
        <v>FERRERO   Florent</v>
      </c>
      <c r="D26" s="29"/>
      <c r="E26" s="29"/>
      <c r="F26" s="29"/>
      <c r="G26" s="29"/>
      <c r="H26" s="270" t="str">
        <f>IF(A26&gt;0,(VLOOKUP($A26,Inscription!$A$12:$G$91,5,FALSE))," ")</f>
        <v>VS SEYNOIS</v>
      </c>
      <c r="I26" s="271"/>
      <c r="J26" s="272"/>
      <c r="K26" s="273">
        <f>IF(A26&gt;0,(VLOOKUP($A26,Inscription!$A$12:$G$91,7,FALSE))," ")</f>
        <v>883030039</v>
      </c>
      <c r="L26" s="274"/>
      <c r="M26" s="31" t="str">
        <f>IF(A26&gt;0,(VLOOKUP($A26,Inscription!$A$12:$G$91,6,FALSE))," ")</f>
        <v>2ème Catégorie</v>
      </c>
      <c r="N26" s="86">
        <f>IF(CLASSEMENT!I21=CLASSEMENT!I20,0,CLASSEMENT!I21-CLASSEMENT!$I$5)</f>
        <v>0</v>
      </c>
      <c r="O26" s="91"/>
      <c r="P26" s="105">
        <f>CLASSEMENT!C21</f>
        <v>31</v>
      </c>
      <c r="Q26" s="91"/>
    </row>
    <row r="27" spans="1:17" ht="15" customHeight="1">
      <c r="A27" s="10">
        <f>CLASSEMENT!C22</f>
        <v>16</v>
      </c>
      <c r="B27" s="104">
        <f>CLASSEMENT!$B22</f>
        <v>18</v>
      </c>
      <c r="C27" s="27" t="str">
        <f>IF(A27&gt;0,CONCATENATE((VLOOKUP($A27,Inscription!$A$12:$G$91,3,FALSE)),"   ",(VLOOKUP($A27,Inscription!$A$12:$G$91,4,FALSE)))," ")</f>
        <v>BOUSQUET   Pascal</v>
      </c>
      <c r="D27" s="29"/>
      <c r="E27" s="29"/>
      <c r="F27" s="29"/>
      <c r="G27" s="29"/>
      <c r="H27" s="270" t="str">
        <f>IF(A27&gt;0,(VLOOKUP($A27,Inscription!$A$12:$G$91,5,FALSE))," ")</f>
        <v>SC DE NICE JOLLYWEAR</v>
      </c>
      <c r="I27" s="271"/>
      <c r="J27" s="272"/>
      <c r="K27" s="273">
        <f>IF(A27&gt;0,(VLOOKUP($A27,Inscription!$A$12:$G$91,7,FALSE))," ")</f>
        <v>806038069</v>
      </c>
      <c r="L27" s="274"/>
      <c r="M27" s="31" t="str">
        <f>IF(A27&gt;0,(VLOOKUP($A27,Inscription!$A$12:$G$91,6,FALSE))," ")</f>
        <v>2ème Catégorie</v>
      </c>
      <c r="N27" s="86">
        <f>IF(CLASSEMENT!I22=CLASSEMENT!I21,0,CLASSEMENT!I22-CLASSEMENT!$I$5)</f>
        <v>0</v>
      </c>
      <c r="O27" s="91"/>
      <c r="P27" s="105">
        <f>CLASSEMENT!C22</f>
        <v>16</v>
      </c>
      <c r="Q27" s="91"/>
    </row>
    <row r="28" spans="1:17" ht="15" customHeight="1">
      <c r="A28" s="10">
        <f>CLASSEMENT!C23</f>
        <v>4</v>
      </c>
      <c r="B28" s="104">
        <f>CLASSEMENT!$B23</f>
        <v>19</v>
      </c>
      <c r="C28" s="27" t="str">
        <f>IF(A28&gt;0,CONCATENATE((VLOOKUP($A28,Inscription!$A$12:$G$91,3,FALSE)),"   ",(VLOOKUP($A28,Inscription!$A$12:$G$91,4,FALSE)))," ")</f>
        <v>ARONDEL   JULIEN</v>
      </c>
      <c r="D28" s="29"/>
      <c r="E28" s="29"/>
      <c r="F28" s="29"/>
      <c r="G28" s="29"/>
      <c r="H28" s="270" t="str">
        <f>IF(A28&gt;0,(VLOOKUP($A28,Inscription!$A$12:$G$91,5,FALSE))," ")</f>
        <v>CYCLO CLUB SALONAIS</v>
      </c>
      <c r="I28" s="271"/>
      <c r="J28" s="272"/>
      <c r="K28" s="273">
        <f>IF(A28&gt;0,(VLOOKUP($A28,Inscription!$A$12:$G$91,7,FALSE))," ")</f>
        <v>2113142266</v>
      </c>
      <c r="L28" s="274"/>
      <c r="M28" s="31" t="str">
        <f>IF(A28&gt;0,(VLOOKUP($A28,Inscription!$A$12:$G$91,6,FALSE))," ")</f>
        <v>3ème Catégorie</v>
      </c>
      <c r="N28" s="86">
        <f>IF(CLASSEMENT!I23=CLASSEMENT!I22,0,CLASSEMENT!I23-CLASSEMENT!$I$5)</f>
        <v>0</v>
      </c>
      <c r="O28" s="91"/>
      <c r="P28" s="105">
        <f>CLASSEMENT!C23</f>
        <v>4</v>
      </c>
      <c r="Q28" s="91"/>
    </row>
    <row r="29" spans="1:17" ht="15" customHeight="1">
      <c r="A29" s="10">
        <f>CLASSEMENT!C24</f>
        <v>23</v>
      </c>
      <c r="B29" s="104">
        <f>CLASSEMENT!$B24</f>
        <v>20</v>
      </c>
      <c r="C29" s="27" t="str">
        <f>IF(A29&gt;0,CONCATENATE((VLOOKUP($A29,Inscription!$A$12:$G$91,3,FALSE)),"   ",(VLOOKUP($A29,Inscription!$A$12:$G$91,4,FALSE)))," ")</f>
        <v>COELHO   MATHIEU</v>
      </c>
      <c r="D29" s="29"/>
      <c r="E29" s="29"/>
      <c r="F29" s="29"/>
      <c r="G29" s="29"/>
      <c r="H29" s="270" t="str">
        <f>IF(A29&gt;0,(VLOOKUP($A29,Inscription!$A$12:$G$91,5,FALSE))," ")</f>
        <v>VITROLLES VELO CLUB BMX</v>
      </c>
      <c r="I29" s="271"/>
      <c r="J29" s="272"/>
      <c r="K29" s="273">
        <f>IF(A29&gt;0,(VLOOKUP($A29,Inscription!$A$12:$G$91,7,FALSE))," ")</f>
        <v>2113212207</v>
      </c>
      <c r="L29" s="274"/>
      <c r="M29" s="31" t="str">
        <f>IF(A29&gt;0,(VLOOKUP($A29,Inscription!$A$12:$G$91,6,FALSE))," ")</f>
        <v>3ème Catégorie</v>
      </c>
      <c r="N29" s="86">
        <f>IF(CLASSEMENT!I24=CLASSEMENT!I23,0,CLASSEMENT!I24-CLASSEMENT!$I$5)</f>
        <v>0</v>
      </c>
      <c r="O29" s="91"/>
      <c r="P29" s="105">
        <f>CLASSEMENT!C24</f>
        <v>23</v>
      </c>
      <c r="Q29" s="91"/>
    </row>
    <row r="30" spans="1:17" ht="15" customHeight="1">
      <c r="A30" s="10">
        <f>CLASSEMENT!C25</f>
        <v>27</v>
      </c>
      <c r="B30" s="104">
        <f>CLASSEMENT!$B25</f>
        <v>21</v>
      </c>
      <c r="C30" s="27" t="str">
        <f>IF(A30&gt;0,CONCATENATE((VLOOKUP($A30,Inscription!$A$12:$G$91,3,FALSE)),"   ",(VLOOKUP($A30,Inscription!$A$12:$G$91,4,FALSE)))," ")</f>
        <v>DONADIEU   MAXIME</v>
      </c>
      <c r="D30" s="29"/>
      <c r="E30" s="29"/>
      <c r="F30" s="29"/>
      <c r="G30" s="29"/>
      <c r="H30" s="270" t="str">
        <f>IF(A30&gt;0,(VLOOKUP($A30,Inscription!$A$12:$G$91,5,FALSE))," ")</f>
        <v>VELO CLUB DE MARSEILLE</v>
      </c>
      <c r="I30" s="271"/>
      <c r="J30" s="272"/>
      <c r="K30" s="273">
        <f>IF(A30&gt;0,(VLOOKUP($A30,Inscription!$A$12:$G$91,7,FALSE))," ")</f>
        <v>2113139009</v>
      </c>
      <c r="L30" s="274"/>
      <c r="M30" s="31" t="str">
        <f>IF(A30&gt;0,(VLOOKUP($A30,Inscription!$A$12:$G$91,6,FALSE))," ")</f>
        <v>Pass`Cyclisme Open</v>
      </c>
      <c r="N30" s="86">
        <f>IF(CLASSEMENT!I25=CLASSEMENT!I24,0,CLASSEMENT!I25-CLASSEMENT!$I$5)</f>
        <v>0</v>
      </c>
      <c r="O30" s="91"/>
      <c r="P30" s="105">
        <f>CLASSEMENT!C25</f>
        <v>27</v>
      </c>
      <c r="Q30" s="91"/>
    </row>
    <row r="31" spans="1:17" ht="15" customHeight="1">
      <c r="A31" s="10">
        <f>CLASSEMENT!C26</f>
        <v>75</v>
      </c>
      <c r="B31" s="104">
        <f>CLASSEMENT!$B26</f>
        <v>22</v>
      </c>
      <c r="C31" s="27" t="str">
        <f>IF(A31&gt;0,CONCATENATE((VLOOKUP($A31,Inscription!$A$12:$G$91,3,FALSE)),"   ",(VLOOKUP($A31,Inscription!$A$12:$G$91,4,FALSE)))," ")</f>
        <v>DRUMEZ   David</v>
      </c>
      <c r="D31" s="29"/>
      <c r="E31" s="29"/>
      <c r="F31" s="29"/>
      <c r="G31" s="29"/>
      <c r="H31" s="270" t="str">
        <f>IF(A31&gt;0,(VLOOKUP($A31,Inscription!$A$12:$G$91,5,FALSE))," ")</f>
        <v>DURANCE TRIATHLON</v>
      </c>
      <c r="I31" s="271"/>
      <c r="J31" s="272"/>
      <c r="K31" s="273" t="str">
        <f>IF(A31&gt;0,(VLOOKUP($A31,Inscription!$A$12:$G$91,7,FALSE))," ")</f>
        <v>CARTE JOUR.</v>
      </c>
      <c r="L31" s="274"/>
      <c r="M31" s="31" t="str">
        <f>IF(A31&gt;0,(VLOOKUP($A31,Inscription!$A$12:$G$91,6,FALSE))," ")</f>
        <v>senior</v>
      </c>
      <c r="N31" s="86">
        <f>IF(CLASSEMENT!I26=CLASSEMENT!I25,0,CLASSEMENT!I26-CLASSEMENT!$I$5)</f>
        <v>0</v>
      </c>
      <c r="O31" s="91"/>
      <c r="P31" s="105">
        <f>CLASSEMENT!C26</f>
        <v>75</v>
      </c>
      <c r="Q31" s="91"/>
    </row>
    <row r="32" spans="1:17" ht="15" customHeight="1">
      <c r="A32" s="10">
        <f>CLASSEMENT!C27</f>
        <v>20</v>
      </c>
      <c r="B32" s="104">
        <f>CLASSEMENT!$B27</f>
        <v>23</v>
      </c>
      <c r="C32" s="27" t="str">
        <f>IF(A32&gt;0,CONCATENATE((VLOOKUP($A32,Inscription!$A$12:$G$91,3,FALSE)),"   ",(VLOOKUP($A32,Inscription!$A$12:$G$91,4,FALSE)))," ")</f>
        <v>CARETTE   JEAN SEBASTIEN</v>
      </c>
      <c r="D32" s="29"/>
      <c r="E32" s="29"/>
      <c r="F32" s="29"/>
      <c r="G32" s="29"/>
      <c r="H32" s="270" t="str">
        <f>IF(A32&gt;0,(VLOOKUP($A32,Inscription!$A$12:$G$91,5,FALSE))," ")</f>
        <v>ROUE D'OR SISTERON</v>
      </c>
      <c r="I32" s="271"/>
      <c r="J32" s="272"/>
      <c r="K32" s="273">
        <f>IF(A32&gt;0,(VLOOKUP($A32,Inscription!$A$12:$G$91,7,FALSE))," ")</f>
        <v>2104099064</v>
      </c>
      <c r="L32" s="274"/>
      <c r="M32" s="31" t="str">
        <f>IF(A32&gt;0,(VLOOKUP($A32,Inscription!$A$12:$G$91,6,FALSE))," ")</f>
        <v>2ème Catégorie</v>
      </c>
      <c r="N32" s="86">
        <f>IF(CLASSEMENT!I27=CLASSEMENT!I26,0,CLASSEMENT!I27-CLASSEMENT!$I$5)</f>
        <v>0</v>
      </c>
      <c r="O32" s="91"/>
      <c r="P32" s="105">
        <f>CLASSEMENT!C27</f>
        <v>20</v>
      </c>
      <c r="Q32" s="91"/>
    </row>
    <row r="33" spans="1:17" ht="15" customHeight="1">
      <c r="A33" s="10">
        <f>CLASSEMENT!C28</f>
        <v>37</v>
      </c>
      <c r="B33" s="104">
        <f>CLASSEMENT!$B28</f>
        <v>24</v>
      </c>
      <c r="C33" s="27" t="str">
        <f>IF(A33&gt;0,CONCATENATE((VLOOKUP($A33,Inscription!$A$12:$G$91,3,FALSE)),"   ",(VLOOKUP($A33,Inscription!$A$12:$G$91,4,FALSE)))," ")</f>
        <v>HUMBERT   Christophe</v>
      </c>
      <c r="D33" s="29"/>
      <c r="E33" s="29"/>
      <c r="F33" s="29"/>
      <c r="G33" s="29"/>
      <c r="H33" s="270" t="str">
        <f>IF(A33&gt;0,(VLOOKUP($A33,Inscription!$A$12:$G$91,5,FALSE))," ")</f>
        <v>ROUE D'OR SISTERON</v>
      </c>
      <c r="I33" s="271"/>
      <c r="J33" s="272"/>
      <c r="K33" s="273">
        <f>IF(A33&gt;0,(VLOOKUP($A33,Inscription!$A$12:$G$91,7,FALSE))," ")</f>
        <v>2104099072</v>
      </c>
      <c r="L33" s="274"/>
      <c r="M33" s="31" t="str">
        <f>IF(A33&gt;0,(VLOOKUP($A33,Inscription!$A$12:$G$91,6,FALSE))," ")</f>
        <v>3ème Catégorie</v>
      </c>
      <c r="N33" s="86">
        <f>IF(CLASSEMENT!I28=CLASSEMENT!I27,0,CLASSEMENT!I28-CLASSEMENT!$I$5)</f>
        <v>0</v>
      </c>
      <c r="O33" s="91"/>
      <c r="P33" s="105">
        <f>CLASSEMENT!C28</f>
        <v>37</v>
      </c>
      <c r="Q33" s="91"/>
    </row>
    <row r="34" spans="1:17" ht="15" customHeight="1">
      <c r="A34" s="10">
        <f>CLASSEMENT!C29</f>
        <v>19</v>
      </c>
      <c r="B34" s="104">
        <f>CLASSEMENT!$B29</f>
        <v>25</v>
      </c>
      <c r="C34" s="27" t="str">
        <f>IF(A34&gt;0,CONCATENATE((VLOOKUP($A34,Inscription!$A$12:$G$91,3,FALSE)),"   ",(VLOOKUP($A34,Inscription!$A$12:$G$91,4,FALSE)))," ")</f>
        <v>CANNAU   ARNAUD</v>
      </c>
      <c r="D34" s="29"/>
      <c r="E34" s="29"/>
      <c r="F34" s="29"/>
      <c r="G34" s="29"/>
      <c r="H34" s="270" t="str">
        <f>IF(A34&gt;0,(VLOOKUP($A34,Inscription!$A$12:$G$91,5,FALSE))," ")</f>
        <v>AIX V.T.T.</v>
      </c>
      <c r="I34" s="271"/>
      <c r="J34" s="272"/>
      <c r="K34" s="273">
        <f>IF(A34&gt;0,(VLOOKUP($A34,Inscription!$A$12:$G$91,7,FALSE))," ")</f>
        <v>2113173427</v>
      </c>
      <c r="L34" s="274"/>
      <c r="M34" s="31" t="str">
        <f>IF(A34&gt;0,(VLOOKUP($A34,Inscription!$A$12:$G$91,6,FALSE))," ")</f>
        <v>2ème Catégorie</v>
      </c>
      <c r="N34" s="86">
        <f>IF(CLASSEMENT!I29=CLASSEMENT!I28,0,CLASSEMENT!I29-CLASSEMENT!$I$5)</f>
        <v>0</v>
      </c>
      <c r="O34" s="91"/>
      <c r="P34" s="105">
        <f>CLASSEMENT!C29</f>
        <v>19</v>
      </c>
      <c r="Q34" s="91"/>
    </row>
    <row r="35" spans="1:17" ht="15" customHeight="1">
      <c r="A35" s="10">
        <f>CLASSEMENT!C30</f>
        <v>69</v>
      </c>
      <c r="B35" s="104">
        <f>CLASSEMENT!$B30</f>
        <v>26</v>
      </c>
      <c r="C35" s="27" t="str">
        <f>IF(A35&gt;0,CONCATENATE((VLOOKUP($A35,Inscription!$A$12:$G$91,3,FALSE)),"   ",(VLOOKUP($A35,Inscription!$A$12:$G$91,4,FALSE)))," ")</f>
        <v>YOLANDE   FLORIAN</v>
      </c>
      <c r="D35" s="29"/>
      <c r="E35" s="29"/>
      <c r="F35" s="29"/>
      <c r="G35" s="29"/>
      <c r="H35" s="270" t="str">
        <f>IF(A35&gt;0,(VLOOKUP($A35,Inscription!$A$12:$G$91,5,FALSE))," ")</f>
        <v>CYCLO CLUB SALONAIS</v>
      </c>
      <c r="I35" s="271"/>
      <c r="J35" s="272"/>
      <c r="K35" s="273">
        <f>IF(A35&gt;0,(VLOOKUP($A35,Inscription!$A$12:$G$91,7,FALSE))," ")</f>
        <v>2113142053</v>
      </c>
      <c r="L35" s="274"/>
      <c r="M35" s="31" t="str">
        <f>IF(A35&gt;0,(VLOOKUP($A35,Inscription!$A$12:$G$91,6,FALSE))," ")</f>
        <v>Junior</v>
      </c>
      <c r="N35" s="86">
        <f>IF(CLASSEMENT!I30=CLASSEMENT!I29,0,CLASSEMENT!I30-CLASSEMENT!$I$5)</f>
        <v>0</v>
      </c>
      <c r="O35" s="91"/>
      <c r="P35" s="105">
        <f>CLASSEMENT!C30</f>
        <v>69</v>
      </c>
      <c r="Q35" s="91"/>
    </row>
    <row r="36" spans="1:17" ht="15" customHeight="1">
      <c r="A36" s="10">
        <f>CLASSEMENT!C31</f>
        <v>46</v>
      </c>
      <c r="B36" s="104">
        <f>CLASSEMENT!$B31</f>
        <v>27</v>
      </c>
      <c r="C36" s="27" t="str">
        <f>IF(A36&gt;0,CONCATENATE((VLOOKUP($A36,Inscription!$A$12:$G$91,3,FALSE)),"   ",(VLOOKUP($A36,Inscription!$A$12:$G$91,4,FALSE)))," ")</f>
        <v>MATONTI   THEO</v>
      </c>
      <c r="D36" s="29"/>
      <c r="E36" s="29"/>
      <c r="F36" s="29"/>
      <c r="G36" s="29"/>
      <c r="H36" s="270" t="str">
        <f>IF(A36&gt;0,(VLOOKUP($A36,Inscription!$A$12:$G$91,5,FALSE))," ")</f>
        <v>A.V.C.AIX EN PROVENCE</v>
      </c>
      <c r="I36" s="271"/>
      <c r="J36" s="272"/>
      <c r="K36" s="273">
        <f>IF(A36&gt;0,(VLOOKUP($A36,Inscription!$A$12:$G$91,7,FALSE))," ")</f>
        <v>2113021473</v>
      </c>
      <c r="L36" s="274"/>
      <c r="M36" s="31" t="str">
        <f>IF(A36&gt;0,(VLOOKUP($A36,Inscription!$A$12:$G$91,6,FALSE))," ")</f>
        <v>3ème Catégorie</v>
      </c>
      <c r="N36" s="86">
        <f>IF(CLASSEMENT!I31=CLASSEMENT!I30,0,CLASSEMENT!I31-CLASSEMENT!$I$5)</f>
        <v>0</v>
      </c>
      <c r="O36" s="91"/>
      <c r="P36" s="105">
        <f>CLASSEMENT!C31</f>
        <v>46</v>
      </c>
      <c r="Q36" s="91"/>
    </row>
    <row r="37" spans="1:17" ht="15" customHeight="1">
      <c r="A37" s="10">
        <f>CLASSEMENT!C32</f>
        <v>76</v>
      </c>
      <c r="B37" s="104">
        <f>CLASSEMENT!$B32</f>
        <v>28</v>
      </c>
      <c r="C37" s="27" t="str">
        <f>IF(A37&gt;0,CONCATENATE((VLOOKUP($A37,Inscription!$A$12:$G$91,3,FALSE)),"   ",(VLOOKUP($A37,Inscription!$A$12:$G$91,4,FALSE)))," ")</f>
        <v>ANTOINE   Jérémie</v>
      </c>
      <c r="D37" s="29"/>
      <c r="E37" s="29"/>
      <c r="F37" s="29"/>
      <c r="G37" s="29"/>
      <c r="H37" s="270" t="str">
        <f>IF(A37&gt;0,(VLOOKUP($A37,Inscription!$A$12:$G$91,5,FALSE))," ")</f>
        <v>TRIATHLON AIX</v>
      </c>
      <c r="I37" s="271"/>
      <c r="J37" s="272"/>
      <c r="K37" s="273" t="str">
        <f>IF(A37&gt;0,(VLOOKUP($A37,Inscription!$A$12:$G$91,7,FALSE))," ")</f>
        <v>CARTE JOUR.</v>
      </c>
      <c r="L37" s="274"/>
      <c r="M37" s="31" t="str">
        <f>IF(A37&gt;0,(VLOOKUP($A37,Inscription!$A$12:$G$91,6,FALSE))," ")</f>
        <v>senior</v>
      </c>
      <c r="N37" s="86">
        <f>IF(CLASSEMENT!I32=CLASSEMENT!I31,0,CLASSEMENT!I32-CLASSEMENT!$I$5)</f>
        <v>0</v>
      </c>
      <c r="O37" s="91"/>
      <c r="P37" s="105">
        <f>CLASSEMENT!C32</f>
        <v>76</v>
      </c>
      <c r="Q37" s="91"/>
    </row>
    <row r="38" spans="1:17" ht="15" customHeight="1">
      <c r="A38" s="10">
        <f>CLASSEMENT!C33</f>
        <v>18</v>
      </c>
      <c r="B38" s="104">
        <f>CLASSEMENT!$B33</f>
        <v>29</v>
      </c>
      <c r="C38" s="27" t="str">
        <f>IF(A38&gt;0,CONCATENATE((VLOOKUP($A38,Inscription!$A$12:$G$91,3,FALSE)),"   ",(VLOOKUP($A38,Inscription!$A$12:$G$91,4,FALSE)))," ")</f>
        <v>CANNARELLA   JOHAN</v>
      </c>
      <c r="D38" s="29"/>
      <c r="E38" s="29"/>
      <c r="F38" s="29"/>
      <c r="G38" s="29"/>
      <c r="H38" s="270" t="str">
        <f>IF(A38&gt;0,(VLOOKUP($A38,Inscription!$A$12:$G$91,5,FALSE))," ")</f>
        <v>VELO CLUB AUBAGNAIS</v>
      </c>
      <c r="I38" s="271"/>
      <c r="J38" s="272"/>
      <c r="K38" s="273">
        <f>IF(A38&gt;0,(VLOOKUP($A38,Inscription!$A$12:$G$91,7,FALSE))," ")</f>
        <v>2113058193</v>
      </c>
      <c r="L38" s="274"/>
      <c r="M38" s="31" t="str">
        <f>IF(A38&gt;0,(VLOOKUP($A38,Inscription!$A$12:$G$91,6,FALSE))," ")</f>
        <v>Junior</v>
      </c>
      <c r="N38" s="86">
        <f>IF(CLASSEMENT!I33=CLASSEMENT!I32,0,CLASSEMENT!I33-CLASSEMENT!$I$5)</f>
        <v>0</v>
      </c>
      <c r="O38" s="91"/>
      <c r="P38" s="105">
        <f>CLASSEMENT!C33</f>
        <v>18</v>
      </c>
      <c r="Q38" s="91"/>
    </row>
    <row r="39" spans="1:17" ht="15" customHeight="1">
      <c r="A39" s="10">
        <f>CLASSEMENT!C34</f>
        <v>1</v>
      </c>
      <c r="B39" s="104">
        <f>CLASSEMENT!$B34</f>
        <v>30</v>
      </c>
      <c r="C39" s="27" t="str">
        <f>IF(A39&gt;0,CONCATENATE((VLOOKUP($A39,Inscription!$A$12:$G$91,3,FALSE)),"   ",(VLOOKUP($A39,Inscription!$A$12:$G$91,4,FALSE)))," ")</f>
        <v>ALLUE   Julien</v>
      </c>
      <c r="D39" s="29"/>
      <c r="E39" s="29"/>
      <c r="F39" s="29"/>
      <c r="G39" s="29"/>
      <c r="H39" s="270" t="str">
        <f>IF(A39&gt;0,(VLOOKUP($A39,Inscription!$A$12:$G$91,5,FALSE))," ")</f>
        <v>VITROLLES VELO CLUB BMX</v>
      </c>
      <c r="I39" s="271"/>
      <c r="J39" s="272"/>
      <c r="K39" s="273">
        <f>IF(A39&gt;0,(VLOOKUP($A39,Inscription!$A$12:$G$91,7,FALSE))," ")</f>
        <v>2113212160</v>
      </c>
      <c r="L39" s="274"/>
      <c r="M39" s="31" t="str">
        <f>IF(A39&gt;0,(VLOOKUP($A39,Inscription!$A$12:$G$91,6,FALSE))," ")</f>
        <v>3ème Catégorie</v>
      </c>
      <c r="N39" s="86">
        <f>IF(CLASSEMENT!I34=CLASSEMENT!I33,0,CLASSEMENT!I34-CLASSEMENT!$I$5)</f>
        <v>0</v>
      </c>
      <c r="O39" s="91"/>
      <c r="P39" s="105">
        <f>CLASSEMENT!C34</f>
        <v>1</v>
      </c>
      <c r="Q39" s="91"/>
    </row>
    <row r="40" spans="1:17" ht="15" customHeight="1">
      <c r="A40" s="276" t="s">
        <v>36</v>
      </c>
      <c r="B40" s="277"/>
      <c r="C40" s="106">
        <f>$P40</f>
        <v>28</v>
      </c>
      <c r="D40" s="106">
        <f>$P41</f>
        <v>63</v>
      </c>
      <c r="E40" s="106">
        <f>P42</f>
        <v>48</v>
      </c>
      <c r="F40" s="106">
        <f>P43</f>
        <v>67</v>
      </c>
      <c r="G40" s="106">
        <f>P44</f>
        <v>50</v>
      </c>
      <c r="H40" s="106">
        <f>P45</f>
        <v>44</v>
      </c>
      <c r="I40" s="106">
        <f>P46</f>
        <v>64</v>
      </c>
      <c r="J40" s="106">
        <f>P47</f>
        <v>42</v>
      </c>
      <c r="K40" s="106">
        <f>P48</f>
        <v>70</v>
      </c>
      <c r="L40" s="106">
        <f>P49</f>
        <v>11</v>
      </c>
      <c r="M40" s="106">
        <f>P50</f>
        <v>25</v>
      </c>
      <c r="N40" s="106">
        <f>P51</f>
        <v>53</v>
      </c>
      <c r="O40" s="91"/>
      <c r="P40" s="105">
        <f>CLASSEMENT!C35</f>
        <v>28</v>
      </c>
      <c r="Q40" s="91"/>
    </row>
    <row r="41" spans="1:17" ht="15" customHeight="1">
      <c r="A41" s="106" t="e">
        <f>P52</f>
        <v>#REF!</v>
      </c>
      <c r="B41" s="106" t="e">
        <f>P53</f>
        <v>#REF!</v>
      </c>
      <c r="C41" s="106" t="e">
        <f>$P54</f>
        <v>#REF!</v>
      </c>
      <c r="D41" s="106" t="e">
        <f>P55</f>
        <v>#REF!</v>
      </c>
      <c r="E41" s="106" t="e">
        <f>P56</f>
        <v>#REF!</v>
      </c>
      <c r="F41" s="106" t="e">
        <f>P57</f>
        <v>#REF!</v>
      </c>
      <c r="G41" s="107" t="e">
        <f>P58</f>
        <v>#REF!</v>
      </c>
      <c r="H41" s="106" t="e">
        <f>P59</f>
        <v>#REF!</v>
      </c>
      <c r="I41" s="106" t="e">
        <f>P60</f>
        <v>#REF!</v>
      </c>
      <c r="J41" s="106" t="e">
        <f>$P$61</f>
        <v>#REF!</v>
      </c>
      <c r="K41" s="106" t="e">
        <f>$P$62</f>
        <v>#REF!</v>
      </c>
      <c r="L41" s="106" t="e">
        <f>$P$63</f>
        <v>#REF!</v>
      </c>
      <c r="M41" s="106" t="e">
        <f>$P$64</f>
        <v>#REF!</v>
      </c>
      <c r="N41" s="106" t="e">
        <f>$P$65</f>
        <v>#REF!</v>
      </c>
      <c r="O41" s="91"/>
      <c r="P41" s="105">
        <f>CLASSEMENT!C36</f>
        <v>63</v>
      </c>
      <c r="Q41" s="91"/>
    </row>
    <row r="42" spans="1:17" ht="15" customHeight="1">
      <c r="A42" s="106" t="e">
        <f>$P$66</f>
        <v>#REF!</v>
      </c>
      <c r="B42" s="106" t="e">
        <f>$P$67</f>
        <v>#REF!</v>
      </c>
      <c r="C42" s="106" t="e">
        <f>$P68</f>
        <v>#REF!</v>
      </c>
      <c r="D42" s="106" t="e">
        <f>$P$69</f>
        <v>#REF!</v>
      </c>
      <c r="E42" s="106" t="e">
        <f>$P$70</f>
        <v>#REF!</v>
      </c>
      <c r="F42" s="106" t="e">
        <f>$P$71</f>
        <v>#REF!</v>
      </c>
      <c r="G42" s="108" t="e">
        <f>$P$72</f>
        <v>#REF!</v>
      </c>
      <c r="H42" s="106" t="e">
        <f>$P$73</f>
        <v>#REF!</v>
      </c>
      <c r="I42" s="106" t="e">
        <f>$P$74</f>
        <v>#REF!</v>
      </c>
      <c r="J42" s="106" t="e">
        <f>$P$75</f>
        <v>#REF!</v>
      </c>
      <c r="K42" s="106" t="e">
        <f>$P$76</f>
        <v>#REF!</v>
      </c>
      <c r="L42" s="106" t="e">
        <f>$P$77</f>
        <v>#REF!</v>
      </c>
      <c r="M42" s="106" t="e">
        <f>$P$78</f>
        <v>#REF!</v>
      </c>
      <c r="N42" s="106" t="e">
        <f>$P$79</f>
        <v>#REF!</v>
      </c>
      <c r="O42" s="91"/>
      <c r="P42" s="105">
        <f>CLASSEMENT!C37</f>
        <v>48</v>
      </c>
      <c r="Q42" s="91"/>
    </row>
    <row r="43" spans="1:17" ht="15" customHeight="1">
      <c r="A43" s="106" t="e">
        <f>$P$80</f>
        <v>#REF!</v>
      </c>
      <c r="B43" s="106" t="e">
        <f>$P$81</f>
        <v>#REF!</v>
      </c>
      <c r="C43" s="106" t="e">
        <f>$P82</f>
        <v>#REF!</v>
      </c>
      <c r="D43" s="106" t="e">
        <f>$P$83</f>
        <v>#REF!</v>
      </c>
      <c r="E43" s="106" t="e">
        <f>$P$84</f>
        <v>#REF!</v>
      </c>
      <c r="F43" s="106" t="e">
        <f>$P$85</f>
        <v>#REF!</v>
      </c>
      <c r="G43" s="108" t="e">
        <f>$P$86</f>
        <v>#REF!</v>
      </c>
      <c r="H43" s="106" t="e">
        <f>$P$87</f>
        <v>#REF!</v>
      </c>
      <c r="I43" s="106" t="e">
        <f>$P$88</f>
        <v>#REF!</v>
      </c>
      <c r="J43" s="106" t="e">
        <f>$P$89</f>
        <v>#REF!</v>
      </c>
      <c r="K43" s="106" t="e">
        <f>$P$90</f>
        <v>#REF!</v>
      </c>
      <c r="L43" s="106" t="e">
        <f>$P$91</f>
        <v>#REF!</v>
      </c>
      <c r="M43" s="106" t="e">
        <f>$P$92</f>
        <v>#REF!</v>
      </c>
      <c r="N43" s="106" t="e">
        <f>$P$93</f>
        <v>#REF!</v>
      </c>
      <c r="O43" s="91"/>
      <c r="P43" s="105">
        <f>CLASSEMENT!C38</f>
        <v>67</v>
      </c>
      <c r="Q43" s="91"/>
    </row>
    <row r="44" spans="1:17" ht="15" customHeight="1">
      <c r="A44" s="106" t="e">
        <f>$P$94</f>
        <v>#REF!</v>
      </c>
      <c r="B44" s="106" t="e">
        <f>$P$95</f>
        <v>#REF!</v>
      </c>
      <c r="C44" s="106" t="e">
        <f>$P96</f>
        <v>#REF!</v>
      </c>
      <c r="D44" s="106" t="e">
        <f>$P$97</f>
        <v>#REF!</v>
      </c>
      <c r="E44" s="106" t="e">
        <f>$P$98</f>
        <v>#REF!</v>
      </c>
      <c r="F44" s="106" t="e">
        <f>$P$99</f>
        <v>#REF!</v>
      </c>
      <c r="G44" s="109" t="e">
        <f>$P$100</f>
        <v>#REF!</v>
      </c>
      <c r="H44" s="106" t="e">
        <f>$P$101</f>
        <v>#REF!</v>
      </c>
      <c r="I44" s="106" t="e">
        <f>$P$102</f>
        <v>#REF!</v>
      </c>
      <c r="J44" s="106" t="e">
        <f>$P$103</f>
        <v>#REF!</v>
      </c>
      <c r="K44" s="106" t="e">
        <f>$P$104</f>
        <v>#REF!</v>
      </c>
      <c r="L44" s="106" t="e">
        <f>$P$105</f>
        <v>#REF!</v>
      </c>
      <c r="M44" s="106" t="e">
        <f>$P$106</f>
        <v>#REF!</v>
      </c>
      <c r="N44" s="106" t="e">
        <f>$P$107</f>
        <v>#REF!</v>
      </c>
      <c r="O44" s="91"/>
      <c r="P44" s="105">
        <f>CLASSEMENT!C39</f>
        <v>50</v>
      </c>
      <c r="Q44" s="91"/>
    </row>
    <row r="45" spans="1:17" ht="15" customHeight="1">
      <c r="A45" s="106" t="e">
        <f>$P$108</f>
        <v>#REF!</v>
      </c>
      <c r="B45" s="106" t="e">
        <f>$P$109</f>
        <v>#REF!</v>
      </c>
      <c r="C45" s="106" t="e">
        <f>$P110</f>
        <v>#REF!</v>
      </c>
      <c r="D45" s="106" t="e">
        <f>$P$111</f>
        <v>#REF!</v>
      </c>
      <c r="E45" s="106" t="e">
        <f>$P$112</f>
        <v>#REF!</v>
      </c>
      <c r="F45" s="106" t="e">
        <f>$P$113</f>
        <v>#REF!</v>
      </c>
      <c r="G45" s="109" t="e">
        <f>$P$114</f>
        <v>#REF!</v>
      </c>
      <c r="H45" s="106" t="e">
        <f>$P$115</f>
        <v>#REF!</v>
      </c>
      <c r="I45" s="106" t="e">
        <f>$P$116</f>
        <v>#REF!</v>
      </c>
      <c r="J45" s="106" t="e">
        <f>$P$117</f>
        <v>#REF!</v>
      </c>
      <c r="K45" s="106" t="e">
        <f>$P$118</f>
        <v>#REF!</v>
      </c>
      <c r="L45" s="106" t="e">
        <f>$P$119</f>
        <v>#REF!</v>
      </c>
      <c r="M45" s="106" t="e">
        <f>$P$120</f>
        <v>#REF!</v>
      </c>
      <c r="N45" s="106" t="e">
        <f>$P$121</f>
        <v>#REF!</v>
      </c>
      <c r="O45" s="91"/>
      <c r="P45" s="105">
        <f>CLASSEMENT!C40</f>
        <v>44</v>
      </c>
      <c r="Q45" s="91"/>
    </row>
    <row r="46" spans="1:17" ht="15" customHeight="1">
      <c r="A46" s="106" t="e">
        <f>$P$122</f>
        <v>#REF!</v>
      </c>
      <c r="B46" s="106" t="e">
        <f>$P$123</f>
        <v>#REF!</v>
      </c>
      <c r="C46" s="106" t="e">
        <f>$P124</f>
        <v>#REF!</v>
      </c>
      <c r="D46" s="106" t="e">
        <f>$P$125</f>
        <v>#REF!</v>
      </c>
      <c r="E46" s="106" t="e">
        <f>$P$126</f>
        <v>#REF!</v>
      </c>
      <c r="F46" s="106" t="e">
        <f>$P$127</f>
        <v>#REF!</v>
      </c>
      <c r="G46" s="109" t="e">
        <f>$P$128</f>
        <v>#REF!</v>
      </c>
      <c r="H46" s="106" t="e">
        <f>$P$129</f>
        <v>#REF!</v>
      </c>
      <c r="I46" s="106" t="e">
        <f>$P$130</f>
        <v>#REF!</v>
      </c>
      <c r="J46" s="106" t="e">
        <f>$P$131</f>
        <v>#REF!</v>
      </c>
      <c r="K46" s="106" t="e">
        <f>$P$132</f>
        <v>#REF!</v>
      </c>
      <c r="L46" s="106" t="e">
        <f>$P$133</f>
        <v>#REF!</v>
      </c>
      <c r="M46" s="106" t="e">
        <f>$P$134</f>
        <v>#REF!</v>
      </c>
      <c r="N46" s="106" t="e">
        <f>$P$135</f>
        <v>#REF!</v>
      </c>
      <c r="O46" s="91"/>
      <c r="P46" s="105">
        <f>CLASSEMENT!C41</f>
        <v>64</v>
      </c>
      <c r="Q46" s="91"/>
    </row>
    <row r="47" spans="1:17" ht="15" customHeight="1">
      <c r="A47" s="106" t="e">
        <f>$P$136</f>
        <v>#REF!</v>
      </c>
      <c r="B47" s="106" t="e">
        <f>$P$137</f>
        <v>#REF!</v>
      </c>
      <c r="C47" s="106" t="e">
        <f>$P138</f>
        <v>#REF!</v>
      </c>
      <c r="D47" s="106" t="e">
        <f>$P$139</f>
        <v>#REF!</v>
      </c>
      <c r="E47" s="106" t="e">
        <f>$P$140</f>
        <v>#REF!</v>
      </c>
      <c r="F47" s="106" t="e">
        <f>$P$141</f>
        <v>#REF!</v>
      </c>
      <c r="G47" s="108" t="e">
        <f>$P$142</f>
        <v>#REF!</v>
      </c>
      <c r="H47" s="106" t="e">
        <f>$P$143</f>
        <v>#REF!</v>
      </c>
      <c r="I47" s="106" t="e">
        <f>$P$144</f>
        <v>#REF!</v>
      </c>
      <c r="J47" s="106" t="e">
        <f>$P$145</f>
        <v>#REF!</v>
      </c>
      <c r="K47" s="106" t="e">
        <f>$P$146</f>
        <v>#REF!</v>
      </c>
      <c r="L47" s="106" t="e">
        <f>$P$147</f>
        <v>#REF!</v>
      </c>
      <c r="M47" s="106" t="e">
        <f>$P$148</f>
        <v>#REF!</v>
      </c>
      <c r="N47" s="106" t="e">
        <f>$P$149</f>
        <v>#REF!</v>
      </c>
      <c r="O47" s="91"/>
      <c r="P47" s="105">
        <f>CLASSEMENT!C42</f>
        <v>42</v>
      </c>
      <c r="Q47" s="91"/>
    </row>
    <row r="48" spans="1:17" ht="15" customHeight="1">
      <c r="A48" s="275" t="str">
        <f>IF(Inscription!G6="oui","CHALLENGE","PRIX D EQUIPE")</f>
        <v>PRIX D EQUIPE</v>
      </c>
      <c r="B48" s="275" t="str">
        <f>IF(Inscription!G4="oui","CHALLENGE","PRIX D EQUIPE")</f>
        <v>PRIX D EQUIPE</v>
      </c>
      <c r="C48" s="275" t="e">
        <f>IF(Inscription!#REF!="oui","CHALLENGE","PRIX D EQUIPE")</f>
        <v>#REF!</v>
      </c>
      <c r="D48" s="275" t="e">
        <f>IF(Inscription!#REF!="oui","CHALLENGE","PRIX D EQUIPE")</f>
        <v>#REF!</v>
      </c>
      <c r="E48" s="275" t="str">
        <f>IF(Inscription!H4="oui","CHALLENGE","PRIX D EQUIPE")</f>
        <v>PRIX D EQUIPE</v>
      </c>
      <c r="F48" s="275" t="str">
        <f>IF(Inscription!I4="oui","CHALLENGE","PRIX D EQUIPE")</f>
        <v>PRIX D EQUIPE</v>
      </c>
      <c r="G48" s="275" t="str">
        <f>IF(Inscription!J4="oui","CHALLENGE","PRIX D EQUIPE")</f>
        <v>PRIX D EQUIPE</v>
      </c>
      <c r="H48" s="110"/>
      <c r="I48" s="110"/>
      <c r="J48" s="261" t="s">
        <v>21</v>
      </c>
      <c r="K48" s="261"/>
      <c r="L48" s="261"/>
      <c r="M48" s="262"/>
      <c r="N48" s="98">
        <f>COUNTA('PRIX D EQUIPE'!B5:B39)</f>
        <v>0</v>
      </c>
      <c r="O48" s="91"/>
      <c r="P48" s="105">
        <f>CLASSEMENT!C43</f>
        <v>70</v>
      </c>
      <c r="Q48" s="91"/>
    </row>
    <row r="49" spans="1:17" ht="15" customHeight="1">
      <c r="A49" s="111"/>
      <c r="B49" s="112" t="s">
        <v>22</v>
      </c>
      <c r="C49" s="291" t="e">
        <f>IF(CLASSEMENT!#REF!&gt;0,CLASSEMENT!#REF!," ")</f>
        <v>#REF!</v>
      </c>
      <c r="D49" s="291"/>
      <c r="E49" s="291"/>
      <c r="F49" s="291"/>
      <c r="G49" s="172" t="e">
        <f>CLASSEMENT!#REF!</f>
        <v>#REF!</v>
      </c>
      <c r="H49" s="173" t="s">
        <v>23</v>
      </c>
      <c r="I49" s="172" t="e">
        <f>CLASSEMENT!#REF!</f>
        <v>#REF!</v>
      </c>
      <c r="J49" s="173" t="s">
        <v>23</v>
      </c>
      <c r="K49" s="172" t="e">
        <f>CLASSEMENT!#REF!</f>
        <v>#REF!</v>
      </c>
      <c r="L49" s="173" t="s">
        <v>24</v>
      </c>
      <c r="M49" s="174" t="e">
        <f>IF(C49=" "," ",IF(I49&gt;200,G49,IF(K49&gt;200,SUM(G49+I49),IF($C49&gt;0,SUM(G49+I49+K49)," "))))</f>
        <v>#REF!</v>
      </c>
      <c r="N49" s="89" t="e">
        <f>IF(C49=" "," ",IF(I49&gt;200,"(1H.)",IF(K49&gt;200,"(2 H.)"," ")))</f>
        <v>#REF!</v>
      </c>
      <c r="O49" s="91"/>
      <c r="P49" s="105">
        <f>CLASSEMENT!C44</f>
        <v>11</v>
      </c>
      <c r="Q49" s="91"/>
    </row>
    <row r="50" spans="1:17" ht="15" customHeight="1">
      <c r="A50" s="113"/>
      <c r="B50" s="112" t="s">
        <v>25</v>
      </c>
      <c r="C50" s="291" t="e">
        <f>IF(CLASSEMENT!#REF!&gt;0,CLASSEMENT!#REF!," ")</f>
        <v>#REF!</v>
      </c>
      <c r="D50" s="291"/>
      <c r="E50" s="291"/>
      <c r="F50" s="291"/>
      <c r="G50" s="172" t="e">
        <f>CLASSEMENT!#REF!</f>
        <v>#REF!</v>
      </c>
      <c r="H50" s="173" t="s">
        <v>23</v>
      </c>
      <c r="I50" s="172" t="e">
        <f>CLASSEMENT!#REF!</f>
        <v>#REF!</v>
      </c>
      <c r="J50" s="173" t="s">
        <v>23</v>
      </c>
      <c r="K50" s="172" t="e">
        <f>CLASSEMENT!#REF!</f>
        <v>#REF!</v>
      </c>
      <c r="L50" s="173" t="s">
        <v>24</v>
      </c>
      <c r="M50" s="174" t="e">
        <f>IF(C50=" "," ",IF(I50&gt;200,G50,IF(K50&gt;200,SUM(G50+I50),IF($C50&gt;0,SUM(G50+I50+K50)," "))))</f>
        <v>#REF!</v>
      </c>
      <c r="N50" s="89" t="e">
        <f>IF(C50=" "," ",IF(I50&gt;200,"(1H.)",IF(K50&gt;200,"(2 H.)"," ")))</f>
        <v>#REF!</v>
      </c>
      <c r="O50" s="91"/>
      <c r="P50" s="105">
        <f>CLASSEMENT!C45</f>
        <v>25</v>
      </c>
      <c r="Q50" s="91"/>
    </row>
    <row r="51" spans="1:17" ht="15" customHeight="1">
      <c r="A51" s="113"/>
      <c r="B51" s="112" t="s">
        <v>26</v>
      </c>
      <c r="C51" s="291" t="e">
        <f>IF(CLASSEMENT!#REF!&gt;0,CLASSEMENT!#REF!," ")</f>
        <v>#REF!</v>
      </c>
      <c r="D51" s="291"/>
      <c r="E51" s="291"/>
      <c r="F51" s="291"/>
      <c r="G51" s="172" t="e">
        <f>CLASSEMENT!#REF!</f>
        <v>#REF!</v>
      </c>
      <c r="H51" s="173" t="s">
        <v>23</v>
      </c>
      <c r="I51" s="172" t="e">
        <f>CLASSEMENT!#REF!</f>
        <v>#REF!</v>
      </c>
      <c r="J51" s="173" t="s">
        <v>23</v>
      </c>
      <c r="K51" s="172" t="e">
        <f>CLASSEMENT!#REF!</f>
        <v>#REF!</v>
      </c>
      <c r="L51" s="173" t="s">
        <v>24</v>
      </c>
      <c r="M51" s="174" t="e">
        <f>IF(C51=" "," ",IF(I51&gt;200,G51,IF(K51&gt;200,SUM(G51+I51),IF($C51&gt;0,SUM(G51+I51+K51)," "))))</f>
        <v>#REF!</v>
      </c>
      <c r="N51" s="89" t="e">
        <f>IF(C51=" "," ",IF(I51&gt;200,"(1H.)",IF(K51&gt;200,"(2 H.)"," ")))</f>
        <v>#REF!</v>
      </c>
      <c r="O51" s="91"/>
      <c r="P51" s="105">
        <f>CLASSEMENT!C46</f>
        <v>53</v>
      </c>
      <c r="Q51" s="91"/>
    </row>
    <row r="52" spans="1:17" ht="15" customHeight="1">
      <c r="A52" s="113"/>
      <c r="B52" s="112" t="s">
        <v>27</v>
      </c>
      <c r="C52" s="291" t="e">
        <f>IF(CLASSEMENT!#REF!&gt;0,CLASSEMENT!#REF!," ")</f>
        <v>#REF!</v>
      </c>
      <c r="D52" s="291"/>
      <c r="E52" s="291"/>
      <c r="F52" s="291"/>
      <c r="G52" s="172" t="e">
        <f>CLASSEMENT!#REF!</f>
        <v>#REF!</v>
      </c>
      <c r="H52" s="173" t="s">
        <v>23</v>
      </c>
      <c r="I52" s="172" t="e">
        <f>CLASSEMENT!#REF!</f>
        <v>#REF!</v>
      </c>
      <c r="J52" s="173" t="s">
        <v>23</v>
      </c>
      <c r="K52" s="172" t="e">
        <f>CLASSEMENT!#REF!</f>
        <v>#REF!</v>
      </c>
      <c r="L52" s="173" t="s">
        <v>24</v>
      </c>
      <c r="M52" s="174" t="e">
        <f>IF(C52=" "," ",IF(I52&gt;200,G52,IF(K52&gt;200,SUM(G52+I52),IF($C52&gt;0,SUM(G52+I52+K52)," "))))</f>
        <v>#REF!</v>
      </c>
      <c r="N52" s="89" t="e">
        <f>IF(C52=" "," ",IF(I52&gt;200,"(1H.)",IF(K52&gt;200,"(2 H.)"," ")))</f>
        <v>#REF!</v>
      </c>
      <c r="O52" s="91"/>
      <c r="P52" s="105" t="e">
        <f>CLASSEMENT!#REF!</f>
        <v>#REF!</v>
      </c>
      <c r="Q52" s="91"/>
    </row>
    <row r="53" spans="1:17" ht="15" customHeight="1">
      <c r="A53" s="113"/>
      <c r="B53" s="112" t="s">
        <v>28</v>
      </c>
      <c r="C53" s="291" t="e">
        <f>IF(CLASSEMENT!#REF!&gt;0,CLASSEMENT!#REF!," ")</f>
        <v>#REF!</v>
      </c>
      <c r="D53" s="291"/>
      <c r="E53" s="291"/>
      <c r="F53" s="291"/>
      <c r="G53" s="172" t="e">
        <f>CLASSEMENT!#REF!</f>
        <v>#REF!</v>
      </c>
      <c r="H53" s="173" t="s">
        <v>23</v>
      </c>
      <c r="I53" s="172" t="e">
        <f>CLASSEMENT!#REF!</f>
        <v>#REF!</v>
      </c>
      <c r="J53" s="173" t="s">
        <v>23</v>
      </c>
      <c r="K53" s="172" t="e">
        <f>CLASSEMENT!#REF!</f>
        <v>#REF!</v>
      </c>
      <c r="L53" s="173" t="s">
        <v>24</v>
      </c>
      <c r="M53" s="174" t="e">
        <f>IF(C53=" "," ",IF(I53&gt;200,G53,IF(K53&gt;200,SUM(G53+I53),IF($C53&gt;0,SUM(G53+I53+K53)," "))))</f>
        <v>#REF!</v>
      </c>
      <c r="N53" s="89" t="e">
        <f>IF(C53=" "," ",IF(I53&gt;200,"(1H.)",IF(K53&gt;200,"(2 H.)"," ")))</f>
        <v>#REF!</v>
      </c>
      <c r="O53" s="91"/>
      <c r="P53" s="105" t="e">
        <f>CLASSEMENT!#REF!</f>
        <v>#REF!</v>
      </c>
      <c r="Q53" s="91"/>
    </row>
    <row r="54" spans="1:17" ht="15" customHeight="1">
      <c r="A54" s="91"/>
      <c r="B54" s="91"/>
      <c r="C54" s="91"/>
      <c r="D54" s="91"/>
      <c r="E54" s="91"/>
      <c r="F54" s="91"/>
      <c r="G54" s="91"/>
      <c r="H54" s="91"/>
      <c r="I54" s="91"/>
      <c r="J54" s="91"/>
      <c r="K54" s="91"/>
      <c r="L54" s="91"/>
      <c r="M54" s="91"/>
      <c r="N54" s="91"/>
      <c r="O54" s="91"/>
      <c r="P54" s="105" t="e">
        <f>CLASSEMENT!#REF!</f>
        <v>#REF!</v>
      </c>
      <c r="Q54" s="91"/>
    </row>
    <row r="55" ht="15" customHeight="1">
      <c r="P55" s="2" t="e">
        <f>CLASSEMENT!#REF!</f>
        <v>#REF!</v>
      </c>
    </row>
    <row r="56" ht="12.75">
      <c r="P56" s="2" t="e">
        <f>CLASSEMENT!#REF!</f>
        <v>#REF!</v>
      </c>
    </row>
    <row r="57" ht="12.75">
      <c r="P57" s="2" t="e">
        <f>CLASSEMENT!#REF!</f>
        <v>#REF!</v>
      </c>
    </row>
    <row r="58" ht="12.75">
      <c r="P58" s="2" t="e">
        <f>CLASSEMENT!#REF!</f>
        <v>#REF!</v>
      </c>
    </row>
    <row r="59" ht="12.75">
      <c r="P59" s="2" t="e">
        <f>CLASSEMENT!#REF!</f>
        <v>#REF!</v>
      </c>
    </row>
    <row r="60" ht="12.75">
      <c r="P60" s="2" t="e">
        <f>CLASSEMENT!#REF!</f>
        <v>#REF!</v>
      </c>
    </row>
    <row r="61" ht="12.75">
      <c r="P61" s="2" t="e">
        <f>CLASSEMENT!#REF!</f>
        <v>#REF!</v>
      </c>
    </row>
    <row r="62" ht="12.75">
      <c r="P62" s="2" t="e">
        <f>CLASSEMENT!#REF!</f>
        <v>#REF!</v>
      </c>
    </row>
    <row r="63" ht="12.75">
      <c r="P63" s="2" t="e">
        <f>CLASSEMENT!#REF!</f>
        <v>#REF!</v>
      </c>
    </row>
    <row r="64" ht="12.75">
      <c r="P64" s="2" t="e">
        <f>CLASSEMENT!#REF!</f>
        <v>#REF!</v>
      </c>
    </row>
    <row r="65" ht="12.75">
      <c r="P65" s="2" t="e">
        <f>CLASSEMENT!#REF!</f>
        <v>#REF!</v>
      </c>
    </row>
    <row r="66" ht="12.75">
      <c r="P66" s="2" t="e">
        <f>CLASSEMENT!#REF!</f>
        <v>#REF!</v>
      </c>
    </row>
    <row r="67" ht="12.75">
      <c r="P67" s="2" t="e">
        <f>CLASSEMENT!#REF!</f>
        <v>#REF!</v>
      </c>
    </row>
    <row r="68" ht="12.75">
      <c r="P68" s="2" t="e">
        <f>CLASSEMENT!#REF!</f>
        <v>#REF!</v>
      </c>
    </row>
    <row r="69" ht="12.75">
      <c r="P69" s="2" t="e">
        <f>CLASSEMENT!#REF!</f>
        <v>#REF!</v>
      </c>
    </row>
    <row r="70" ht="12.75">
      <c r="P70" s="2" t="e">
        <f>CLASSEMENT!#REF!</f>
        <v>#REF!</v>
      </c>
    </row>
    <row r="71" ht="12.75">
      <c r="P71" s="2" t="e">
        <f>CLASSEMENT!#REF!</f>
        <v>#REF!</v>
      </c>
    </row>
    <row r="72" ht="12.75">
      <c r="P72" s="2" t="e">
        <f>CLASSEMENT!#REF!</f>
        <v>#REF!</v>
      </c>
    </row>
    <row r="73" ht="12.75">
      <c r="P73" s="2" t="e">
        <f>CLASSEMENT!#REF!</f>
        <v>#REF!</v>
      </c>
    </row>
    <row r="74" ht="12.75">
      <c r="P74" s="2" t="e">
        <f>CLASSEMENT!#REF!</f>
        <v>#REF!</v>
      </c>
    </row>
    <row r="75" ht="12.75">
      <c r="P75" s="2" t="e">
        <f>CLASSEMENT!#REF!</f>
        <v>#REF!</v>
      </c>
    </row>
    <row r="76" ht="12.75">
      <c r="P76" s="2" t="e">
        <f>CLASSEMENT!#REF!</f>
        <v>#REF!</v>
      </c>
    </row>
    <row r="77" ht="12.75">
      <c r="P77" s="2" t="e">
        <f>CLASSEMENT!#REF!</f>
        <v>#REF!</v>
      </c>
    </row>
    <row r="78" ht="12.75">
      <c r="P78" s="2" t="e">
        <f>CLASSEMENT!#REF!</f>
        <v>#REF!</v>
      </c>
    </row>
    <row r="79" ht="12.75">
      <c r="P79" s="2" t="e">
        <f>CLASSEMENT!#REF!</f>
        <v>#REF!</v>
      </c>
    </row>
    <row r="80" ht="12.75">
      <c r="P80" s="2" t="e">
        <f>CLASSEMENT!#REF!</f>
        <v>#REF!</v>
      </c>
    </row>
    <row r="81" ht="12.75">
      <c r="P81" s="2" t="e">
        <f>CLASSEMENT!#REF!</f>
        <v>#REF!</v>
      </c>
    </row>
    <row r="82" ht="12.75">
      <c r="P82" s="2" t="e">
        <f>CLASSEMENT!#REF!</f>
        <v>#REF!</v>
      </c>
    </row>
    <row r="83" ht="12.75">
      <c r="P83" s="2" t="e">
        <f>CLASSEMENT!#REF!</f>
        <v>#REF!</v>
      </c>
    </row>
    <row r="84" ht="12.75">
      <c r="P84" s="2" t="e">
        <f>CLASSEMENT!#REF!</f>
        <v>#REF!</v>
      </c>
    </row>
    <row r="85" ht="12.75">
      <c r="P85" s="2" t="e">
        <f>CLASSEMENT!#REF!</f>
        <v>#REF!</v>
      </c>
    </row>
    <row r="86" ht="12.75">
      <c r="P86" s="2" t="e">
        <f>CLASSEMENT!#REF!</f>
        <v>#REF!</v>
      </c>
    </row>
    <row r="87" ht="12.75">
      <c r="P87" s="2" t="e">
        <f>CLASSEMENT!#REF!</f>
        <v>#REF!</v>
      </c>
    </row>
    <row r="88" ht="12.75">
      <c r="P88" s="2" t="e">
        <f>CLASSEMENT!#REF!</f>
        <v>#REF!</v>
      </c>
    </row>
    <row r="89" ht="12.75">
      <c r="P89" s="2" t="e">
        <f>CLASSEMENT!#REF!</f>
        <v>#REF!</v>
      </c>
    </row>
    <row r="90" ht="12.75">
      <c r="P90" s="2" t="e">
        <f>CLASSEMENT!#REF!</f>
        <v>#REF!</v>
      </c>
    </row>
    <row r="91" ht="12.75">
      <c r="P91" s="2" t="e">
        <f>CLASSEMENT!#REF!</f>
        <v>#REF!</v>
      </c>
    </row>
    <row r="92" ht="12.75">
      <c r="P92" s="2" t="e">
        <f>CLASSEMENT!#REF!</f>
        <v>#REF!</v>
      </c>
    </row>
    <row r="93" ht="12.75">
      <c r="P93" s="2" t="e">
        <f>CLASSEMENT!#REF!</f>
        <v>#REF!</v>
      </c>
    </row>
    <row r="94" ht="12.75">
      <c r="P94" s="2" t="e">
        <f>CLASSEMENT!#REF!</f>
        <v>#REF!</v>
      </c>
    </row>
    <row r="95" ht="12.75">
      <c r="P95" s="2" t="e">
        <f>CLASSEMENT!#REF!</f>
        <v>#REF!</v>
      </c>
    </row>
    <row r="96" ht="12.75">
      <c r="P96" s="2" t="e">
        <f>CLASSEMENT!#REF!</f>
        <v>#REF!</v>
      </c>
    </row>
    <row r="97" ht="12.75">
      <c r="P97" s="2" t="e">
        <f>CLASSEMENT!#REF!</f>
        <v>#REF!</v>
      </c>
    </row>
    <row r="98" ht="12.75">
      <c r="P98" s="2" t="e">
        <f>CLASSEMENT!#REF!</f>
        <v>#REF!</v>
      </c>
    </row>
    <row r="99" ht="12.75">
      <c r="P99" s="2" t="e">
        <f>CLASSEMENT!#REF!</f>
        <v>#REF!</v>
      </c>
    </row>
    <row r="100" ht="12.75">
      <c r="P100" s="2" t="e">
        <f>CLASSEMENT!#REF!</f>
        <v>#REF!</v>
      </c>
    </row>
    <row r="101" ht="12.75">
      <c r="P101" s="2" t="e">
        <f>CLASSEMENT!#REF!</f>
        <v>#REF!</v>
      </c>
    </row>
    <row r="102" ht="12.75">
      <c r="P102" s="2" t="e">
        <f>CLASSEMENT!#REF!</f>
        <v>#REF!</v>
      </c>
    </row>
    <row r="103" ht="12.75">
      <c r="P103" s="2" t="e">
        <f>CLASSEMENT!#REF!</f>
        <v>#REF!</v>
      </c>
    </row>
    <row r="104" ht="12.75">
      <c r="P104" s="2" t="e">
        <f>CLASSEMENT!#REF!</f>
        <v>#REF!</v>
      </c>
    </row>
    <row r="105" ht="12.75">
      <c r="P105" s="2" t="e">
        <f>CLASSEMENT!#REF!</f>
        <v>#REF!</v>
      </c>
    </row>
    <row r="106" ht="12.75">
      <c r="P106" s="2" t="e">
        <f>CLASSEMENT!#REF!</f>
        <v>#REF!</v>
      </c>
    </row>
    <row r="107" ht="12.75">
      <c r="P107" s="2" t="e">
        <f>CLASSEMENT!#REF!</f>
        <v>#REF!</v>
      </c>
    </row>
    <row r="108" ht="12.75">
      <c r="P108" s="2" t="e">
        <f>CLASSEMENT!#REF!</f>
        <v>#REF!</v>
      </c>
    </row>
    <row r="109" ht="12.75">
      <c r="P109" s="2" t="e">
        <f>CLASSEMENT!#REF!</f>
        <v>#REF!</v>
      </c>
    </row>
    <row r="110" ht="12.75">
      <c r="P110" s="2" t="e">
        <f>CLASSEMENT!#REF!</f>
        <v>#REF!</v>
      </c>
    </row>
    <row r="111" ht="12.75">
      <c r="P111" s="2" t="e">
        <f>CLASSEMENT!#REF!</f>
        <v>#REF!</v>
      </c>
    </row>
    <row r="112" ht="12.75">
      <c r="P112" s="2" t="e">
        <f>CLASSEMENT!#REF!</f>
        <v>#REF!</v>
      </c>
    </row>
    <row r="113" ht="12.75">
      <c r="P113" s="2" t="e">
        <f>CLASSEMENT!#REF!</f>
        <v>#REF!</v>
      </c>
    </row>
    <row r="114" ht="12.75">
      <c r="P114" s="2" t="e">
        <f>CLASSEMENT!#REF!</f>
        <v>#REF!</v>
      </c>
    </row>
    <row r="115" ht="12.75">
      <c r="P115" s="2" t="e">
        <f>CLASSEMENT!#REF!</f>
        <v>#REF!</v>
      </c>
    </row>
    <row r="116" ht="12.75">
      <c r="P116" s="2" t="e">
        <f>CLASSEMENT!#REF!</f>
        <v>#REF!</v>
      </c>
    </row>
    <row r="117" ht="12.75">
      <c r="P117" s="2" t="e">
        <f>CLASSEMENT!#REF!</f>
        <v>#REF!</v>
      </c>
    </row>
    <row r="118" ht="12.75">
      <c r="P118" s="2" t="e">
        <f>CLASSEMENT!#REF!</f>
        <v>#REF!</v>
      </c>
    </row>
    <row r="119" ht="12.75">
      <c r="P119" s="2" t="e">
        <f>CLASSEMENT!#REF!</f>
        <v>#REF!</v>
      </c>
    </row>
    <row r="120" ht="12.75">
      <c r="P120" s="2" t="e">
        <f>CLASSEMENT!#REF!</f>
        <v>#REF!</v>
      </c>
    </row>
    <row r="121" ht="12.75">
      <c r="P121" s="2" t="e">
        <f>CLASSEMENT!#REF!</f>
        <v>#REF!</v>
      </c>
    </row>
    <row r="122" ht="12.75">
      <c r="P122" s="2" t="e">
        <f>CLASSEMENT!#REF!</f>
        <v>#REF!</v>
      </c>
    </row>
    <row r="123" ht="12.75">
      <c r="P123" s="2" t="e">
        <f>CLASSEMENT!#REF!</f>
        <v>#REF!</v>
      </c>
    </row>
    <row r="124" ht="12.75">
      <c r="P124" s="2" t="e">
        <f>CLASSEMENT!#REF!</f>
        <v>#REF!</v>
      </c>
    </row>
    <row r="125" ht="12.75">
      <c r="P125" s="2" t="e">
        <f>CLASSEMENT!#REF!</f>
        <v>#REF!</v>
      </c>
    </row>
    <row r="126" ht="12.75">
      <c r="P126" s="2" t="e">
        <f>CLASSEMENT!#REF!</f>
        <v>#REF!</v>
      </c>
    </row>
    <row r="127" ht="12.75">
      <c r="P127" s="2" t="e">
        <f>CLASSEMENT!#REF!</f>
        <v>#REF!</v>
      </c>
    </row>
    <row r="128" ht="12.75">
      <c r="P128" s="2" t="e">
        <f>CLASSEMENT!#REF!</f>
        <v>#REF!</v>
      </c>
    </row>
    <row r="129" ht="12.75">
      <c r="P129" s="2" t="e">
        <f>CLASSEMENT!#REF!</f>
        <v>#REF!</v>
      </c>
    </row>
    <row r="130" ht="12.75">
      <c r="P130" s="2" t="e">
        <f>CLASSEMENT!#REF!</f>
        <v>#REF!</v>
      </c>
    </row>
    <row r="131" ht="12.75">
      <c r="P131" s="2" t="e">
        <f>CLASSEMENT!#REF!</f>
        <v>#REF!</v>
      </c>
    </row>
    <row r="132" ht="12.75">
      <c r="P132" s="2" t="e">
        <f>CLASSEMENT!#REF!</f>
        <v>#REF!</v>
      </c>
    </row>
    <row r="133" ht="12.75">
      <c r="P133" s="2" t="e">
        <f>CLASSEMENT!#REF!</f>
        <v>#REF!</v>
      </c>
    </row>
    <row r="134" ht="12.75">
      <c r="P134" s="2" t="e">
        <f>CLASSEMENT!#REF!</f>
        <v>#REF!</v>
      </c>
    </row>
    <row r="135" ht="12.75">
      <c r="P135" s="2" t="e">
        <f>CLASSEMENT!#REF!</f>
        <v>#REF!</v>
      </c>
    </row>
    <row r="136" ht="12.75">
      <c r="P136" s="2" t="e">
        <f>CLASSEMENT!#REF!</f>
        <v>#REF!</v>
      </c>
    </row>
    <row r="137" ht="12.75">
      <c r="P137" s="2" t="e">
        <f>CLASSEMENT!#REF!</f>
        <v>#REF!</v>
      </c>
    </row>
    <row r="138" ht="12.75">
      <c r="P138" s="2" t="e">
        <f>CLASSEMENT!#REF!</f>
        <v>#REF!</v>
      </c>
    </row>
    <row r="139" ht="12.75">
      <c r="P139" s="2" t="e">
        <f>CLASSEMENT!#REF!</f>
        <v>#REF!</v>
      </c>
    </row>
    <row r="140" ht="12.75">
      <c r="P140" s="2" t="e">
        <f>CLASSEMENT!#REF!</f>
        <v>#REF!</v>
      </c>
    </row>
    <row r="141" ht="12.75">
      <c r="P141" s="2" t="e">
        <f>CLASSEMENT!#REF!</f>
        <v>#REF!</v>
      </c>
    </row>
    <row r="142" ht="12.75">
      <c r="P142" s="2" t="e">
        <f>CLASSEMENT!#REF!</f>
        <v>#REF!</v>
      </c>
    </row>
    <row r="143" ht="12.75">
      <c r="P143" s="2" t="e">
        <f>CLASSEMENT!#REF!</f>
        <v>#REF!</v>
      </c>
    </row>
    <row r="144" ht="12.75">
      <c r="P144" s="2" t="e">
        <f>CLASSEMENT!#REF!</f>
        <v>#REF!</v>
      </c>
    </row>
    <row r="145" ht="12.75">
      <c r="P145" s="2" t="e">
        <f>CLASSEMENT!#REF!</f>
        <v>#REF!</v>
      </c>
    </row>
    <row r="146" ht="12.75">
      <c r="P146" s="2" t="e">
        <f>CLASSEMENT!#REF!</f>
        <v>#REF!</v>
      </c>
    </row>
    <row r="147" ht="12.75">
      <c r="P147" s="2" t="e">
        <f>CLASSEMENT!#REF!</f>
        <v>#REF!</v>
      </c>
    </row>
    <row r="148" ht="12.75">
      <c r="P148" s="2" t="e">
        <f>CLASSEMENT!#REF!</f>
        <v>#REF!</v>
      </c>
    </row>
    <row r="149" ht="12.75">
      <c r="P149" s="2" t="e">
        <f>CLASSEMENT!#REF!</f>
        <v>#REF!</v>
      </c>
    </row>
    <row r="150" ht="12.75">
      <c r="P150" s="2" t="e">
        <f>CLASSEMENT!#REF!</f>
        <v>#REF!</v>
      </c>
    </row>
    <row r="151" ht="12.75">
      <c r="P151" s="2" t="e">
        <f>CLASSEMENT!#REF!</f>
        <v>#REF!</v>
      </c>
    </row>
    <row r="152" ht="12.75">
      <c r="P152" s="2" t="e">
        <f>CLASSEMENT!#REF!</f>
        <v>#REF!</v>
      </c>
    </row>
    <row r="153" ht="12.75">
      <c r="P153" s="2" t="e">
        <f>CLASSEMENT!#REF!</f>
        <v>#REF!</v>
      </c>
    </row>
    <row r="154" ht="12.75">
      <c r="P154" s="2" t="e">
        <f>CLASSEMENT!#REF!</f>
        <v>#REF!</v>
      </c>
    </row>
    <row r="155" ht="12.75">
      <c r="P155" s="2" t="e">
        <f>CLASSEMENT!#REF!</f>
        <v>#REF!</v>
      </c>
    </row>
    <row r="156" ht="12.75">
      <c r="P156" s="2" t="e">
        <f>CLASSEMENT!#REF!</f>
        <v>#REF!</v>
      </c>
    </row>
    <row r="157" ht="12.75">
      <c r="P157" s="2" t="e">
        <f>CLASSEMENT!#REF!</f>
        <v>#REF!</v>
      </c>
    </row>
    <row r="158" ht="12.75">
      <c r="P158" s="2" t="e">
        <f>CLASSEMENT!#REF!</f>
        <v>#REF!</v>
      </c>
    </row>
    <row r="159" ht="12.75">
      <c r="P159" s="2" t="e">
        <f>CLASSEMENT!#REF!</f>
        <v>#REF!</v>
      </c>
    </row>
    <row r="160" ht="12.75">
      <c r="P160" s="2" t="e">
        <f>CLASSEMENT!#REF!</f>
        <v>#REF!</v>
      </c>
    </row>
    <row r="161" ht="12.75">
      <c r="P161" s="2" t="e">
        <f>CLASSEMENT!#REF!</f>
        <v>#REF!</v>
      </c>
    </row>
    <row r="162" ht="12.75">
      <c r="P162" s="2" t="e">
        <f>CLASSEMENT!#REF!</f>
        <v>#REF!</v>
      </c>
    </row>
    <row r="163" ht="12.75">
      <c r="P163" s="2" t="e">
        <f>CLASSEMENT!#REF!</f>
        <v>#REF!</v>
      </c>
    </row>
    <row r="164" ht="12.75">
      <c r="P164" s="2" t="e">
        <f>CLASSEMENT!#REF!</f>
        <v>#REF!</v>
      </c>
    </row>
    <row r="165" ht="12.75">
      <c r="P165" s="2" t="e">
        <f>CLASSEMENT!#REF!</f>
        <v>#REF!</v>
      </c>
    </row>
    <row r="166" ht="12.75">
      <c r="P166" s="2" t="e">
        <f>CLASSEMENT!#REF!</f>
        <v>#REF!</v>
      </c>
    </row>
    <row r="167" ht="12.75">
      <c r="P167" s="2" t="e">
        <f>CLASSEMENT!#REF!</f>
        <v>#REF!</v>
      </c>
    </row>
    <row r="168" ht="12.75">
      <c r="P168" s="2" t="e">
        <f>CLASSEMENT!#REF!</f>
        <v>#REF!</v>
      </c>
    </row>
    <row r="169" ht="12.75">
      <c r="P169" s="2" t="e">
        <f>CLASSEMENT!#REF!</f>
        <v>#REF!</v>
      </c>
    </row>
    <row r="170" ht="12.75">
      <c r="P170" s="2" t="e">
        <f>CLASSEMENT!#REF!</f>
        <v>#REF!</v>
      </c>
    </row>
    <row r="171" ht="12.75">
      <c r="P171" s="2" t="e">
        <f>CLASSEMENT!#REF!</f>
        <v>#REF!</v>
      </c>
    </row>
    <row r="172" ht="12.75">
      <c r="P172" s="2" t="e">
        <f>CLASSEMENT!#REF!</f>
        <v>#REF!</v>
      </c>
    </row>
    <row r="173" ht="12.75">
      <c r="P173" s="2" t="e">
        <f>CLASSEMENT!#REF!</f>
        <v>#REF!</v>
      </c>
    </row>
    <row r="174" ht="12.75">
      <c r="P174" s="2" t="e">
        <f>CLASSEMENT!#REF!</f>
        <v>#REF!</v>
      </c>
    </row>
    <row r="175" ht="12.75">
      <c r="P175" s="2" t="e">
        <f>CLASSEMENT!#REF!</f>
        <v>#REF!</v>
      </c>
    </row>
    <row r="176" ht="12.75">
      <c r="P176" s="2" t="e">
        <f>CLASSEMENT!#REF!</f>
        <v>#REF!</v>
      </c>
    </row>
    <row r="177" ht="12.75">
      <c r="P177" s="2" t="e">
        <f>CLASSEMENT!#REF!</f>
        <v>#REF!</v>
      </c>
    </row>
    <row r="178" ht="12.75">
      <c r="P178" s="2" t="e">
        <f>CLASSEMENT!#REF!</f>
        <v>#REF!</v>
      </c>
    </row>
    <row r="179" ht="12.75">
      <c r="P179" s="2" t="e">
        <f>CLASSEMENT!#REF!</f>
        <v>#REF!</v>
      </c>
    </row>
    <row r="180" ht="12.75">
      <c r="P180" s="2" t="e">
        <f>CLASSEMENT!#REF!</f>
        <v>#REF!</v>
      </c>
    </row>
    <row r="181" ht="12.75">
      <c r="P181" s="2" t="e">
        <f>CLASSEMENT!#REF!</f>
        <v>#REF!</v>
      </c>
    </row>
    <row r="182" ht="12.75">
      <c r="P182" s="2" t="e">
        <f>CLASSEMENT!#REF!</f>
        <v>#REF!</v>
      </c>
    </row>
    <row r="183" ht="12.75">
      <c r="P183" s="2" t="e">
        <f>CLASSEMENT!#REF!</f>
        <v>#REF!</v>
      </c>
    </row>
    <row r="184" ht="12.75">
      <c r="P184" s="2" t="e">
        <f>CLASSEMENT!#REF!</f>
        <v>#REF!</v>
      </c>
    </row>
    <row r="185" ht="12.75">
      <c r="P185" s="2" t="e">
        <f>CLASSEMENT!#REF!</f>
        <v>#REF!</v>
      </c>
    </row>
    <row r="186" ht="12.75">
      <c r="P186" s="2" t="e">
        <f>CLASSEMENT!#REF!</f>
        <v>#REF!</v>
      </c>
    </row>
    <row r="187" ht="12.75">
      <c r="P187" s="2" t="e">
        <f>CLASSEMENT!#REF!</f>
        <v>#REF!</v>
      </c>
    </row>
    <row r="188" ht="12.75">
      <c r="P188" s="2" t="e">
        <f>CLASSEMENT!#REF!</f>
        <v>#REF!</v>
      </c>
    </row>
    <row r="189" ht="12.75">
      <c r="P189" s="2" t="e">
        <f>CLASSEMENT!#REF!</f>
        <v>#REF!</v>
      </c>
    </row>
    <row r="190" ht="12.75">
      <c r="P190" s="2" t="e">
        <f>CLASSEMENT!#REF!</f>
        <v>#REF!</v>
      </c>
    </row>
    <row r="191" ht="12.75">
      <c r="P191" s="2" t="e">
        <f>CLASSEMENT!#REF!</f>
        <v>#REF!</v>
      </c>
    </row>
    <row r="192" ht="12.75">
      <c r="P192" s="2" t="e">
        <f>CLASSEMENT!#REF!</f>
        <v>#REF!</v>
      </c>
    </row>
    <row r="193" ht="12.75">
      <c r="P193" s="2" t="e">
        <f>CLASSEMENT!#REF!</f>
        <v>#REF!</v>
      </c>
    </row>
    <row r="194" ht="12.75">
      <c r="P194" s="2" t="e">
        <f>CLASSEMENT!#REF!</f>
        <v>#REF!</v>
      </c>
    </row>
    <row r="195" ht="12.75">
      <c r="P195" s="2" t="e">
        <f>CLASSEMENT!#REF!</f>
        <v>#REF!</v>
      </c>
    </row>
    <row r="196" ht="12.75">
      <c r="P196" s="2" t="e">
        <f>CLASSEMENT!#REF!</f>
        <v>#REF!</v>
      </c>
    </row>
    <row r="197" ht="12.75">
      <c r="P197" s="2" t="e">
        <f>CLASSEMENT!#REF!</f>
        <v>#REF!</v>
      </c>
    </row>
    <row r="198" ht="12.75">
      <c r="P198" s="2" t="e">
        <f>CLASSEMENT!#REF!</f>
        <v>#REF!</v>
      </c>
    </row>
    <row r="199" ht="12.75">
      <c r="P199" s="2" t="e">
        <f>CLASSEMENT!#REF!</f>
        <v>#REF!</v>
      </c>
    </row>
  </sheetData>
  <sheetProtection selectLockedCells="1" selectUnlockedCells="1"/>
  <mergeCells count="92">
    <mergeCell ref="C53:F53"/>
    <mergeCell ref="C52:F52"/>
    <mergeCell ref="K17:L17"/>
    <mergeCell ref="K18:L18"/>
    <mergeCell ref="K19:L19"/>
    <mergeCell ref="C50:F50"/>
    <mergeCell ref="C51:F51"/>
    <mergeCell ref="K21:L21"/>
    <mergeCell ref="H30:J30"/>
    <mergeCell ref="H24:J24"/>
    <mergeCell ref="A2:C2"/>
    <mergeCell ref="A3:C3"/>
    <mergeCell ref="A4:C4"/>
    <mergeCell ref="H13:J13"/>
    <mergeCell ref="J48:M48"/>
    <mergeCell ref="A6:B6"/>
    <mergeCell ref="C6:E6"/>
    <mergeCell ref="F6:G6"/>
    <mergeCell ref="H6:J6"/>
    <mergeCell ref="K6:L6"/>
    <mergeCell ref="M6:N6"/>
    <mergeCell ref="D2:J2"/>
    <mergeCell ref="D3:J3"/>
    <mergeCell ref="A5:C5"/>
    <mergeCell ref="C49:F49"/>
    <mergeCell ref="I5:K5"/>
    <mergeCell ref="D5:H5"/>
    <mergeCell ref="K30:L30"/>
    <mergeCell ref="K31:L31"/>
    <mergeCell ref="K32:L32"/>
    <mergeCell ref="K9:L9"/>
    <mergeCell ref="K10:L10"/>
    <mergeCell ref="H21:J21"/>
    <mergeCell ref="H22:J22"/>
    <mergeCell ref="H23:J23"/>
    <mergeCell ref="K20:L20"/>
    <mergeCell ref="H16:J16"/>
    <mergeCell ref="H17:J17"/>
    <mergeCell ref="H18:J18"/>
    <mergeCell ref="H14:J14"/>
    <mergeCell ref="K2:N2"/>
    <mergeCell ref="K3:N3"/>
    <mergeCell ref="K11:L11"/>
    <mergeCell ref="K12:L12"/>
    <mergeCell ref="K13:L13"/>
    <mergeCell ref="K37:L37"/>
    <mergeCell ref="A7:N7"/>
    <mergeCell ref="K8:L8"/>
    <mergeCell ref="M8:N8"/>
    <mergeCell ref="K26:L26"/>
    <mergeCell ref="K15:L15"/>
    <mergeCell ref="K33:L33"/>
    <mergeCell ref="K27:L27"/>
    <mergeCell ref="H36:J36"/>
    <mergeCell ref="H37:J37"/>
    <mergeCell ref="H27:J27"/>
    <mergeCell ref="H28:J28"/>
    <mergeCell ref="H29:J29"/>
    <mergeCell ref="H32:J32"/>
    <mergeCell ref="K35:L35"/>
    <mergeCell ref="K36:L36"/>
    <mergeCell ref="K22:L22"/>
    <mergeCell ref="K23:L23"/>
    <mergeCell ref="K24:L24"/>
    <mergeCell ref="K28:L28"/>
    <mergeCell ref="K29:L29"/>
    <mergeCell ref="A48:G48"/>
    <mergeCell ref="A40:B40"/>
    <mergeCell ref="H25:J25"/>
    <mergeCell ref="H26:J26"/>
    <mergeCell ref="H33:J33"/>
    <mergeCell ref="H34:J34"/>
    <mergeCell ref="H39:J39"/>
    <mergeCell ref="H35:J35"/>
    <mergeCell ref="H38:J38"/>
    <mergeCell ref="H31:J31"/>
    <mergeCell ref="K16:L16"/>
    <mergeCell ref="K38:L38"/>
    <mergeCell ref="K39:L39"/>
    <mergeCell ref="K34:L34"/>
    <mergeCell ref="H15:J15"/>
    <mergeCell ref="H9:J9"/>
    <mergeCell ref="H12:J12"/>
    <mergeCell ref="H20:J20"/>
    <mergeCell ref="K25:L25"/>
    <mergeCell ref="K14:L14"/>
    <mergeCell ref="I8:J8"/>
    <mergeCell ref="G8:H8"/>
    <mergeCell ref="C9:G9"/>
    <mergeCell ref="H10:J10"/>
    <mergeCell ref="H11:J11"/>
    <mergeCell ref="H19:J19"/>
  </mergeCells>
  <conditionalFormatting sqref="G49:M53">
    <cfRule type="cellIs" priority="1" dxfId="1" operator="greaterThan" stopIfTrue="1">
      <formula>200</formula>
    </cfRule>
  </conditionalFormatting>
  <conditionalFormatting sqref="B10:B39">
    <cfRule type="cellIs" priority="2" dxfId="0" operator="equal" stopIfTrue="1">
      <formula>"EX-AEQUOS"</formula>
    </cfRule>
  </conditionalFormatting>
  <printOptions horizont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Feuil3">
    <tabColor rgb="FF00B0F0"/>
  </sheetPr>
  <dimension ref="A1:AP40"/>
  <sheetViews>
    <sheetView showGridLines="0" showZeros="0" zoomScalePageLayoutView="0" workbookViewId="0" topLeftCell="A34">
      <selection activeCell="K19" sqref="K19"/>
    </sheetView>
  </sheetViews>
  <sheetFormatPr defaultColWidth="11.421875" defaultRowHeight="12.75"/>
  <cols>
    <col min="1" max="1" width="6.00390625" style="0" customWidth="1"/>
    <col min="2" max="2" width="5.28125" style="0" customWidth="1"/>
    <col min="3" max="3" width="13.421875" style="0" customWidth="1"/>
  </cols>
  <sheetData>
    <row r="1" spans="1:8" ht="15">
      <c r="A1" s="298" t="s">
        <v>66</v>
      </c>
      <c r="B1" s="298"/>
      <c r="C1" s="298"/>
      <c r="D1" s="298"/>
      <c r="E1" s="298"/>
      <c r="F1" s="298"/>
      <c r="G1" s="298"/>
      <c r="H1" s="298"/>
    </row>
    <row r="2" spans="1:8" ht="26.25">
      <c r="A2" s="299" t="s">
        <v>385</v>
      </c>
      <c r="B2" s="299"/>
      <c r="C2" s="299"/>
      <c r="D2" s="299"/>
      <c r="E2" s="299"/>
      <c r="F2" s="299"/>
      <c r="G2" s="299"/>
      <c r="H2" s="299"/>
    </row>
    <row r="3" spans="1:8" ht="15">
      <c r="A3" s="300" t="s">
        <v>386</v>
      </c>
      <c r="B3" s="300"/>
      <c r="C3" s="300"/>
      <c r="D3" s="300"/>
      <c r="E3" s="300"/>
      <c r="F3" s="300"/>
      <c r="G3" s="300"/>
      <c r="H3" s="300"/>
    </row>
    <row r="4" spans="1:8" ht="15">
      <c r="A4" s="300" t="s">
        <v>387</v>
      </c>
      <c r="B4" s="300"/>
      <c r="C4" s="300"/>
      <c r="D4" s="300"/>
      <c r="E4" s="300"/>
      <c r="F4" s="300"/>
      <c r="G4" s="300"/>
      <c r="H4" s="300"/>
    </row>
    <row r="5" spans="1:8" ht="15">
      <c r="A5" s="300" t="s">
        <v>388</v>
      </c>
      <c r="B5" s="300"/>
      <c r="C5" s="300"/>
      <c r="D5" s="300"/>
      <c r="E5" s="300"/>
      <c r="F5" s="300"/>
      <c r="G5" s="300"/>
      <c r="H5" s="300"/>
    </row>
    <row r="6" ht="23.25" customHeight="1"/>
    <row r="7" spans="1:8" ht="20.25">
      <c r="A7" s="301" t="s">
        <v>52</v>
      </c>
      <c r="B7" s="301"/>
      <c r="C7" s="301"/>
      <c r="D7" s="301"/>
      <c r="E7" s="301"/>
      <c r="F7" s="301"/>
      <c r="G7" s="301"/>
      <c r="H7" s="301"/>
    </row>
    <row r="9" spans="1:8" ht="12.75">
      <c r="A9" s="232" t="s">
        <v>82</v>
      </c>
      <c r="B9" s="232"/>
      <c r="C9" s="232"/>
      <c r="D9" s="232"/>
      <c r="E9" s="232"/>
      <c r="F9" s="232"/>
      <c r="G9" s="232"/>
      <c r="H9" s="232"/>
    </row>
    <row r="10" spans="1:8" ht="12.75">
      <c r="A10" s="232" t="s">
        <v>218</v>
      </c>
      <c r="B10" s="232"/>
      <c r="C10" s="232"/>
      <c r="D10" s="232"/>
      <c r="E10" s="232"/>
      <c r="F10" s="232"/>
      <c r="G10" s="232"/>
      <c r="H10" s="232"/>
    </row>
    <row r="12" spans="1:8" ht="15.75">
      <c r="A12" s="237" t="s">
        <v>53</v>
      </c>
      <c r="B12" s="237"/>
      <c r="C12" s="237"/>
      <c r="D12" s="304"/>
      <c r="E12" s="64" t="s">
        <v>54</v>
      </c>
      <c r="F12" s="65"/>
      <c r="G12" s="64" t="s">
        <v>47</v>
      </c>
      <c r="H12" s="65"/>
    </row>
    <row r="13" spans="5:7" ht="26.25" customHeight="1" thickBot="1">
      <c r="E13" s="309" t="s">
        <v>83</v>
      </c>
      <c r="F13" s="309"/>
      <c r="G13" s="309"/>
    </row>
    <row r="14" spans="4:6" ht="25.5" customHeight="1" thickBot="1">
      <c r="D14" s="75" t="s">
        <v>10</v>
      </c>
      <c r="E14" s="310">
        <f>IF(Inscription!D4="","",Inscription!D4)</f>
        <v>42071</v>
      </c>
      <c r="F14" s="311"/>
    </row>
    <row r="16" spans="1:8" ht="19.5" customHeight="1">
      <c r="A16" s="314" t="s">
        <v>55</v>
      </c>
      <c r="B16" s="314"/>
      <c r="C16" s="314"/>
      <c r="D16" s="297" t="s">
        <v>400</v>
      </c>
      <c r="E16" s="297"/>
      <c r="F16" s="297"/>
      <c r="G16" s="297"/>
      <c r="H16" s="297"/>
    </row>
    <row r="17" spans="1:12" ht="19.5" customHeight="1">
      <c r="A17" s="314" t="s">
        <v>117</v>
      </c>
      <c r="B17" s="314"/>
      <c r="C17" s="314"/>
      <c r="D17" s="315" t="str">
        <f>IF(Inscription!D2="","",Inscription!D2)</f>
        <v>AIX EN PROVENCE</v>
      </c>
      <c r="E17" s="315"/>
      <c r="F17" s="315"/>
      <c r="G17" s="66" t="s">
        <v>84</v>
      </c>
      <c r="H17" s="67"/>
      <c r="J17" s="62"/>
      <c r="K17" s="62"/>
      <c r="L17" s="62"/>
    </row>
    <row r="18" spans="1:8" ht="19.5" customHeight="1">
      <c r="A18" s="76" t="s">
        <v>85</v>
      </c>
      <c r="B18" s="67"/>
      <c r="C18" s="67"/>
      <c r="D18" s="312" t="s">
        <v>401</v>
      </c>
      <c r="E18" s="312"/>
      <c r="F18" s="312"/>
      <c r="G18" s="312"/>
      <c r="H18" s="312"/>
    </row>
    <row r="19" spans="1:42" ht="19.5" customHeight="1">
      <c r="A19" s="68" t="s">
        <v>86</v>
      </c>
      <c r="B19" s="67"/>
      <c r="C19" s="67"/>
      <c r="D19" s="312" t="s">
        <v>402</v>
      </c>
      <c r="E19" s="312"/>
      <c r="F19" s="312"/>
      <c r="G19" s="312"/>
      <c r="H19" s="312"/>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row>
    <row r="20" spans="1:13" ht="19.5" customHeight="1">
      <c r="A20" s="77" t="s">
        <v>56</v>
      </c>
      <c r="B20" s="77"/>
      <c r="C20" s="78">
        <v>73.5</v>
      </c>
      <c r="D20" s="67" t="s">
        <v>102</v>
      </c>
      <c r="E20" s="69" t="s">
        <v>103</v>
      </c>
      <c r="F20" s="313" t="str">
        <f>CLASSEMENT!I5</f>
        <v>1.09.00</v>
      </c>
      <c r="G20" s="313"/>
      <c r="H20" s="79"/>
      <c r="I20" s="79"/>
      <c r="J20" s="79"/>
      <c r="K20" s="79"/>
      <c r="L20" s="79"/>
      <c r="M20" s="79"/>
    </row>
    <row r="21" ht="19.5" customHeight="1"/>
    <row r="22" spans="4:8" ht="19.5" customHeight="1">
      <c r="D22" s="305" t="s">
        <v>92</v>
      </c>
      <c r="E22" s="306"/>
      <c r="F22" s="306"/>
      <c r="G22" s="306"/>
      <c r="H22" s="306"/>
    </row>
    <row r="23" spans="4:8" ht="19.5" customHeight="1">
      <c r="D23" s="307" t="s">
        <v>57</v>
      </c>
      <c r="E23" s="308"/>
      <c r="F23" s="307" t="s">
        <v>87</v>
      </c>
      <c r="G23" s="308"/>
      <c r="H23" s="70" t="s">
        <v>88</v>
      </c>
    </row>
    <row r="24" spans="3:8" ht="27" customHeight="1">
      <c r="C24" t="s">
        <v>213</v>
      </c>
      <c r="D24" s="302" t="s">
        <v>389</v>
      </c>
      <c r="E24" s="303"/>
      <c r="F24" s="302" t="s">
        <v>393</v>
      </c>
      <c r="G24" s="303"/>
      <c r="H24" s="193" t="s">
        <v>395</v>
      </c>
    </row>
    <row r="25" spans="1:8" ht="24.75" customHeight="1">
      <c r="A25" s="71" t="s">
        <v>89</v>
      </c>
      <c r="B25" s="320" t="s">
        <v>90</v>
      </c>
      <c r="D25" s="302" t="s">
        <v>390</v>
      </c>
      <c r="E25" s="303"/>
      <c r="F25" s="302" t="s">
        <v>394</v>
      </c>
      <c r="G25" s="303"/>
      <c r="H25" s="193" t="s">
        <v>395</v>
      </c>
    </row>
    <row r="26" spans="1:8" ht="24.75" customHeight="1">
      <c r="A26" s="71" t="s">
        <v>91</v>
      </c>
      <c r="B26" s="321"/>
      <c r="C26" t="s">
        <v>92</v>
      </c>
      <c r="D26" s="302" t="s">
        <v>391</v>
      </c>
      <c r="E26" s="303"/>
      <c r="F26" s="302" t="s">
        <v>393</v>
      </c>
      <c r="G26" s="303"/>
      <c r="H26" s="193" t="s">
        <v>395</v>
      </c>
    </row>
    <row r="27" spans="1:8" ht="24.75" customHeight="1">
      <c r="A27" s="71" t="s">
        <v>93</v>
      </c>
      <c r="B27" s="321"/>
      <c r="D27" s="302" t="s">
        <v>392</v>
      </c>
      <c r="E27" s="303"/>
      <c r="F27" s="302" t="s">
        <v>393</v>
      </c>
      <c r="G27" s="303"/>
      <c r="H27" s="193" t="s">
        <v>396</v>
      </c>
    </row>
    <row r="28" spans="3:8" ht="24.75" customHeight="1">
      <c r="C28" t="s">
        <v>94</v>
      </c>
      <c r="D28" s="302" t="s">
        <v>391</v>
      </c>
      <c r="E28" s="303"/>
      <c r="F28" s="302" t="s">
        <v>393</v>
      </c>
      <c r="G28" s="303"/>
      <c r="H28" s="193" t="s">
        <v>395</v>
      </c>
    </row>
    <row r="29" spans="3:8" ht="24.75" customHeight="1">
      <c r="C29" t="s">
        <v>95</v>
      </c>
      <c r="D29" s="319"/>
      <c r="E29" s="303"/>
      <c r="F29" s="319"/>
      <c r="G29" s="303"/>
      <c r="H29" s="88"/>
    </row>
    <row r="30" spans="3:8" ht="24.75" customHeight="1">
      <c r="C30" t="s">
        <v>96</v>
      </c>
      <c r="D30" s="302" t="s">
        <v>389</v>
      </c>
      <c r="E30" s="303"/>
      <c r="F30" s="302" t="s">
        <v>393</v>
      </c>
      <c r="G30" s="303"/>
      <c r="H30" s="193" t="s">
        <v>397</v>
      </c>
    </row>
    <row r="31" spans="3:8" ht="9.75" customHeight="1">
      <c r="C31" t="s">
        <v>399</v>
      </c>
      <c r="D31" s="72"/>
      <c r="E31" s="61"/>
      <c r="F31" s="72"/>
      <c r="G31" s="61"/>
      <c r="H31" s="52"/>
    </row>
    <row r="32" spans="1:8" ht="24.75" customHeight="1">
      <c r="A32" s="53"/>
      <c r="B32" s="53"/>
      <c r="C32" s="53"/>
      <c r="D32" s="52"/>
      <c r="E32" s="53"/>
      <c r="F32" s="52"/>
      <c r="G32" s="53"/>
      <c r="H32" s="52"/>
    </row>
    <row r="33" spans="1:8" ht="21" customHeight="1">
      <c r="A33" s="73" t="s">
        <v>97</v>
      </c>
      <c r="B33" s="73"/>
      <c r="C33" s="80">
        <f>Inscription!$D$8</f>
        <v>80</v>
      </c>
      <c r="D33" s="73" t="s">
        <v>3</v>
      </c>
      <c r="E33" s="80">
        <f>Inscription!$F$8</f>
        <v>0</v>
      </c>
      <c r="F33" s="73" t="s">
        <v>98</v>
      </c>
      <c r="G33" s="80">
        <f>CLASSEMENT!$I$2</f>
        <v>42</v>
      </c>
      <c r="H33" s="73"/>
    </row>
    <row r="35" spans="1:8" ht="12.75">
      <c r="A35" s="74" t="s">
        <v>58</v>
      </c>
      <c r="B35" s="55"/>
      <c r="C35" s="55"/>
      <c r="D35" s="55"/>
      <c r="E35" s="55"/>
      <c r="F35" s="55"/>
      <c r="G35" s="55"/>
      <c r="H35" s="55"/>
    </row>
    <row r="36" spans="1:8" ht="12.75">
      <c r="A36" s="316" t="s">
        <v>99</v>
      </c>
      <c r="B36" s="316"/>
      <c r="C36" s="316"/>
      <c r="D36" s="316"/>
      <c r="E36" s="316"/>
      <c r="F36" s="316"/>
      <c r="G36" s="316"/>
      <c r="H36" s="316"/>
    </row>
    <row r="37" spans="1:8" ht="12.75">
      <c r="A37" s="316"/>
      <c r="B37" s="316"/>
      <c r="C37" s="316"/>
      <c r="D37" s="316"/>
      <c r="E37" s="316"/>
      <c r="F37" s="316"/>
      <c r="G37" s="316"/>
      <c r="H37" s="316"/>
    </row>
    <row r="38" spans="1:8" ht="18" customHeight="1">
      <c r="A38" s="317" t="s">
        <v>100</v>
      </c>
      <c r="B38" s="318"/>
      <c r="C38" s="318"/>
      <c r="D38" s="318"/>
      <c r="E38" s="318"/>
      <c r="F38" s="318"/>
      <c r="G38" s="318"/>
      <c r="H38" s="318"/>
    </row>
    <row r="39" spans="1:8" ht="20.25" customHeight="1">
      <c r="A39" s="317" t="s">
        <v>101</v>
      </c>
      <c r="B39" s="318"/>
      <c r="C39" s="318"/>
      <c r="D39" s="318"/>
      <c r="E39" s="318"/>
      <c r="F39" s="318"/>
      <c r="G39" s="318"/>
      <c r="H39" s="318"/>
    </row>
    <row r="40" spans="1:8" ht="12.75">
      <c r="A40" s="55"/>
      <c r="B40" s="55"/>
      <c r="C40" s="55"/>
      <c r="D40" s="55"/>
      <c r="E40" s="55"/>
      <c r="F40" s="55"/>
      <c r="G40" s="55"/>
      <c r="H40" s="55"/>
    </row>
  </sheetData>
  <sheetProtection/>
  <mergeCells count="39">
    <mergeCell ref="F24:G24"/>
    <mergeCell ref="A38:H38"/>
    <mergeCell ref="B25:B27"/>
    <mergeCell ref="D25:E25"/>
    <mergeCell ref="D26:E26"/>
    <mergeCell ref="D27:E27"/>
    <mergeCell ref="F26:G26"/>
    <mergeCell ref="F27:G27"/>
    <mergeCell ref="F28:G28"/>
    <mergeCell ref="F29:G29"/>
    <mergeCell ref="A17:C17"/>
    <mergeCell ref="D17:F17"/>
    <mergeCell ref="D18:H18"/>
    <mergeCell ref="A36:H37"/>
    <mergeCell ref="D24:E24"/>
    <mergeCell ref="A39:H39"/>
    <mergeCell ref="F25:G25"/>
    <mergeCell ref="D28:E28"/>
    <mergeCell ref="D29:E29"/>
    <mergeCell ref="D30:E30"/>
    <mergeCell ref="F30:G30"/>
    <mergeCell ref="A12:D12"/>
    <mergeCell ref="D22:H22"/>
    <mergeCell ref="D23:E23"/>
    <mergeCell ref="F23:G23"/>
    <mergeCell ref="E13:G13"/>
    <mergeCell ref="E14:F14"/>
    <mergeCell ref="D19:H19"/>
    <mergeCell ref="F20:G20"/>
    <mergeCell ref="A16:C16"/>
    <mergeCell ref="D16:H16"/>
    <mergeCell ref="A9:H9"/>
    <mergeCell ref="A10:H10"/>
    <mergeCell ref="A1:H1"/>
    <mergeCell ref="A2:H2"/>
    <mergeCell ref="A3:H3"/>
    <mergeCell ref="A4:H4"/>
    <mergeCell ref="A5:H5"/>
    <mergeCell ref="A7:H7"/>
  </mergeCells>
  <printOptions horizontalCentered="1" vertic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REGIONAUX</dc:title>
  <dc:subject>Programme de classement</dc:subject>
  <dc:creator>Christian DAGUE</dc:creator>
  <cp:keywords/>
  <dc:description/>
  <cp:lastModifiedBy>cd13CYCLISME</cp:lastModifiedBy>
  <cp:lastPrinted>2015-03-08T18:40:05Z</cp:lastPrinted>
  <dcterms:created xsi:type="dcterms:W3CDTF">1999-06-26T08:09:43Z</dcterms:created>
  <dcterms:modified xsi:type="dcterms:W3CDTF">2015-03-08T18:42:02Z</dcterms:modified>
  <cp:category/>
  <cp:version/>
  <cp:contentType/>
  <cp:contentStatus/>
</cp:coreProperties>
</file>